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5190" tabRatio="839"/>
  </bookViews>
  <sheets>
    <sheet name="У1" sheetId="232" r:id="rId1"/>
    <sheet name="У2" sheetId="275" r:id="rId2"/>
    <sheet name="У3" sheetId="276" r:id="rId3"/>
    <sheet name="У4" sheetId="277" r:id="rId4"/>
    <sheet name="У5" sheetId="278" r:id="rId5"/>
    <sheet name="У6" sheetId="279" r:id="rId6"/>
    <sheet name="У7" sheetId="280" r:id="rId7"/>
    <sheet name="У8" sheetId="281" r:id="rId8"/>
    <sheet name="У9" sheetId="282" r:id="rId9"/>
    <sheet name="У10" sheetId="283" r:id="rId10"/>
    <sheet name="У11" sheetId="284" r:id="rId11"/>
    <sheet name="У12" sheetId="285" r:id="rId12"/>
    <sheet name="У13" sheetId="286" r:id="rId13"/>
    <sheet name="У14" sheetId="287" r:id="rId14"/>
    <sheet name="У15" sheetId="288" r:id="rId15"/>
    <sheet name="У16" sheetId="289" r:id="rId16"/>
    <sheet name="У17" sheetId="290" r:id="rId17"/>
    <sheet name="У18" sheetId="291" r:id="rId18"/>
    <sheet name="У19" sheetId="292" r:id="rId19"/>
    <sheet name="У20" sheetId="293" r:id="rId20"/>
    <sheet name="У21" sheetId="294" r:id="rId21"/>
    <sheet name="У22" sheetId="295" r:id="rId22"/>
    <sheet name="У23" sheetId="296" r:id="rId23"/>
  </sheets>
  <definedNames>
    <definedName name="_xlnm.Print_Area" localSheetId="0">У1!$A$1:$F$131</definedName>
    <definedName name="_xlnm.Print_Area" localSheetId="9">У10!$A$1:$F$130</definedName>
    <definedName name="_xlnm.Print_Area" localSheetId="10">У11!$A$1:$F$131</definedName>
    <definedName name="_xlnm.Print_Area" localSheetId="11">У12!$A$1:$F$130</definedName>
    <definedName name="_xlnm.Print_Area" localSheetId="12">У13!$A$1:$F$130</definedName>
    <definedName name="_xlnm.Print_Area" localSheetId="13">У14!$A$1:$F$130</definedName>
    <definedName name="_xlnm.Print_Area" localSheetId="14">У15!$A$1:$F$131</definedName>
    <definedName name="_xlnm.Print_Area" localSheetId="15">У16!$A$1:$F$129</definedName>
    <definedName name="_xlnm.Print_Area" localSheetId="16">У17!$A$1:$F$129</definedName>
    <definedName name="_xlnm.Print_Area" localSheetId="17">У18!$A$1:$F$128</definedName>
    <definedName name="_xlnm.Print_Area" localSheetId="18">У19!$A$1:$F$128</definedName>
    <definedName name="_xlnm.Print_Area" localSheetId="1">У2!$A$1:$F$131</definedName>
    <definedName name="_xlnm.Print_Area" localSheetId="19">У20!$A$1:$F$128</definedName>
    <definedName name="_xlnm.Print_Area" localSheetId="20">У21!$A$1:$F$128</definedName>
    <definedName name="_xlnm.Print_Area" localSheetId="21">У22!$A$1:$F$127</definedName>
    <definedName name="_xlnm.Print_Area" localSheetId="22">У23!$A$1:$F$128</definedName>
    <definedName name="_xlnm.Print_Area" localSheetId="2">У3!$A$1:$F$131</definedName>
    <definedName name="_xlnm.Print_Area" localSheetId="3">У4!$A$1:$F$130</definedName>
    <definedName name="_xlnm.Print_Area" localSheetId="4">У5!$A$1:$F$130</definedName>
    <definedName name="_xlnm.Print_Area" localSheetId="5">У6!$A$1:$F$131</definedName>
    <definedName name="_xlnm.Print_Area" localSheetId="6">У7!$A$1:$F$131</definedName>
    <definedName name="_xlnm.Print_Area" localSheetId="7">У8!$A$1:$F$130</definedName>
    <definedName name="_xlnm.Print_Area" localSheetId="8">У9!$A$1:$F$130</definedName>
  </definedNames>
  <calcPr calcId="125725"/>
</workbook>
</file>

<file path=xl/calcChain.xml><?xml version="1.0" encoding="utf-8"?>
<calcChain xmlns="http://schemas.openxmlformats.org/spreadsheetml/2006/main">
  <c r="E47" i="296"/>
  <c r="R111"/>
  <c r="D110"/>
  <c r="R109"/>
  <c r="D108" s="1"/>
  <c r="R108"/>
  <c r="D111" s="1"/>
  <c r="D91"/>
  <c r="D90"/>
  <c r="D92" s="1"/>
  <c r="D93" s="1"/>
  <c r="D112" s="1"/>
  <c r="C82"/>
  <c r="D109" s="1"/>
  <c r="B68"/>
  <c r="E48"/>
  <c r="E38"/>
  <c r="E39" s="1"/>
  <c r="D103" s="1"/>
  <c r="B23"/>
  <c r="B27" s="1"/>
  <c r="D27" s="1"/>
  <c r="E49" l="1"/>
  <c r="E50" s="1"/>
  <c r="D106" s="1"/>
  <c r="D113"/>
  <c r="D107" s="1"/>
  <c r="F38"/>
  <c r="F39" s="1"/>
  <c r="D104" s="1"/>
  <c r="R110" i="295"/>
  <c r="D109"/>
  <c r="R108"/>
  <c r="R107"/>
  <c r="D110" s="1"/>
  <c r="D107"/>
  <c r="D90"/>
  <c r="D89"/>
  <c r="C81"/>
  <c r="D108" s="1"/>
  <c r="B67"/>
  <c r="E47"/>
  <c r="E48" s="1"/>
  <c r="E49" s="1"/>
  <c r="D105" s="1"/>
  <c r="E38"/>
  <c r="E39" s="1"/>
  <c r="D102" s="1"/>
  <c r="B23"/>
  <c r="B27" s="1"/>
  <c r="D27" s="1"/>
  <c r="D102" i="296" l="1"/>
  <c r="D114" s="1"/>
  <c r="D117" s="1"/>
  <c r="D118" s="1"/>
  <c r="D91" i="295"/>
  <c r="D92" s="1"/>
  <c r="D111" s="1"/>
  <c r="D112" s="1"/>
  <c r="D106" s="1"/>
  <c r="F38"/>
  <c r="F39" s="1"/>
  <c r="D103" s="1"/>
  <c r="D101" s="1"/>
  <c r="D115" i="296" l="1"/>
  <c r="D116" s="1"/>
  <c r="D113" i="295"/>
  <c r="D116" l="1"/>
  <c r="D117" s="1"/>
  <c r="D114"/>
  <c r="D115" s="1"/>
  <c r="R111" i="294" l="1"/>
  <c r="D110" s="1"/>
  <c r="R109"/>
  <c r="R108"/>
  <c r="D111" s="1"/>
  <c r="D108"/>
  <c r="D91"/>
  <c r="D90"/>
  <c r="C82"/>
  <c r="D109" s="1"/>
  <c r="B68"/>
  <c r="E48"/>
  <c r="E47"/>
  <c r="E38"/>
  <c r="E39" s="1"/>
  <c r="D103" s="1"/>
  <c r="B23"/>
  <c r="B27" s="1"/>
  <c r="D27" s="1"/>
  <c r="R111" i="293"/>
  <c r="D110" s="1"/>
  <c r="R109"/>
  <c r="D108" s="1"/>
  <c r="R108"/>
  <c r="D111" s="1"/>
  <c r="D91"/>
  <c r="D90"/>
  <c r="D92" s="1"/>
  <c r="D93" s="1"/>
  <c r="D112" s="1"/>
  <c r="C82"/>
  <c r="D109" s="1"/>
  <c r="B68"/>
  <c r="E48"/>
  <c r="E47"/>
  <c r="E38"/>
  <c r="F38" s="1"/>
  <c r="F39" s="1"/>
  <c r="D104" s="1"/>
  <c r="B23"/>
  <c r="B27" s="1"/>
  <c r="D27" s="1"/>
  <c r="R111" i="292"/>
  <c r="D110" s="1"/>
  <c r="R109"/>
  <c r="R108"/>
  <c r="D111" s="1"/>
  <c r="D108"/>
  <c r="D91"/>
  <c r="D90"/>
  <c r="C82"/>
  <c r="D109" s="1"/>
  <c r="B68"/>
  <c r="E48"/>
  <c r="E47"/>
  <c r="E49" s="1"/>
  <c r="E38"/>
  <c r="E39" s="1"/>
  <c r="D103" s="1"/>
  <c r="B23"/>
  <c r="B27" s="1"/>
  <c r="D27" s="1"/>
  <c r="R111" i="291"/>
  <c r="D110"/>
  <c r="R109"/>
  <c r="D108" s="1"/>
  <c r="R108"/>
  <c r="D111" s="1"/>
  <c r="D91"/>
  <c r="D90"/>
  <c r="C82"/>
  <c r="D109" s="1"/>
  <c r="B68"/>
  <c r="E48"/>
  <c r="E47"/>
  <c r="E49" s="1"/>
  <c r="E38"/>
  <c r="E39" s="1"/>
  <c r="D103" s="1"/>
  <c r="B23"/>
  <c r="B27" s="1"/>
  <c r="E47" i="290"/>
  <c r="R112"/>
  <c r="D111" s="1"/>
  <c r="R110"/>
  <c r="D109" s="1"/>
  <c r="R109"/>
  <c r="D112" s="1"/>
  <c r="D92"/>
  <c r="D91"/>
  <c r="D90"/>
  <c r="C82"/>
  <c r="D110" s="1"/>
  <c r="B68"/>
  <c r="E48"/>
  <c r="E38"/>
  <c r="E39" s="1"/>
  <c r="D104" s="1"/>
  <c r="B23"/>
  <c r="B27" s="1"/>
  <c r="D27" s="1"/>
  <c r="F38" i="292" l="1"/>
  <c r="F39" s="1"/>
  <c r="D104" s="1"/>
  <c r="D27" i="291"/>
  <c r="D93" i="290"/>
  <c r="D92" i="292"/>
  <c r="E49" i="293"/>
  <c r="E49" i="294"/>
  <c r="D92"/>
  <c r="E50" i="293"/>
  <c r="D106" s="1"/>
  <c r="E50" i="292"/>
  <c r="D106" s="1"/>
  <c r="D102" s="1"/>
  <c r="E50" i="291"/>
  <c r="D106" s="1"/>
  <c r="F38" i="294"/>
  <c r="F39" s="1"/>
  <c r="D104" s="1"/>
  <c r="D113" i="293"/>
  <c r="D107" s="1"/>
  <c r="E39"/>
  <c r="D103" s="1"/>
  <c r="F38" i="291"/>
  <c r="F39" s="1"/>
  <c r="D104" s="1"/>
  <c r="D92"/>
  <c r="E49" i="290"/>
  <c r="F38"/>
  <c r="F39" s="1"/>
  <c r="D105" s="1"/>
  <c r="R112" i="289"/>
  <c r="D111"/>
  <c r="R110"/>
  <c r="D109" s="1"/>
  <c r="R109"/>
  <c r="D112" s="1"/>
  <c r="D92"/>
  <c r="D91"/>
  <c r="D90"/>
  <c r="C82"/>
  <c r="D110" s="1"/>
  <c r="B68"/>
  <c r="E48"/>
  <c r="E47"/>
  <c r="E38"/>
  <c r="E39" s="1"/>
  <c r="D104" s="1"/>
  <c r="B23"/>
  <c r="B27" s="1"/>
  <c r="D27" s="1"/>
  <c r="E48" i="288"/>
  <c r="R114"/>
  <c r="D113" s="1"/>
  <c r="R112"/>
  <c r="R111"/>
  <c r="D114" s="1"/>
  <c r="D111"/>
  <c r="D94"/>
  <c r="D93"/>
  <c r="D92"/>
  <c r="C84"/>
  <c r="D112" s="1"/>
  <c r="B70"/>
  <c r="E50"/>
  <c r="E49"/>
  <c r="E47"/>
  <c r="E51" s="1"/>
  <c r="E52" s="1"/>
  <c r="D109" s="1"/>
  <c r="E38"/>
  <c r="F38" s="1"/>
  <c r="F39" s="1"/>
  <c r="D107" s="1"/>
  <c r="B23"/>
  <c r="B27" s="1"/>
  <c r="D27" s="1"/>
  <c r="R113" i="287"/>
  <c r="D112" s="1"/>
  <c r="R111"/>
  <c r="D110" s="1"/>
  <c r="R110"/>
  <c r="D113" s="1"/>
  <c r="D93"/>
  <c r="D92"/>
  <c r="D91"/>
  <c r="C83"/>
  <c r="D111" s="1"/>
  <c r="B69"/>
  <c r="E49"/>
  <c r="E48"/>
  <c r="E47"/>
  <c r="E38"/>
  <c r="E39" s="1"/>
  <c r="D105" s="1"/>
  <c r="B23"/>
  <c r="B27" s="1"/>
  <c r="R113" i="286"/>
  <c r="D112" s="1"/>
  <c r="R111"/>
  <c r="D110" s="1"/>
  <c r="R110"/>
  <c r="D113" s="1"/>
  <c r="D93"/>
  <c r="D92"/>
  <c r="D91"/>
  <c r="C83"/>
  <c r="D111" s="1"/>
  <c r="B69"/>
  <c r="E49"/>
  <c r="E48"/>
  <c r="E47"/>
  <c r="E38"/>
  <c r="E39" s="1"/>
  <c r="D105" s="1"/>
  <c r="B23"/>
  <c r="B27" s="1"/>
  <c r="R113" i="285"/>
  <c r="D112" s="1"/>
  <c r="R111"/>
  <c r="D110" s="1"/>
  <c r="R110"/>
  <c r="D113" s="1"/>
  <c r="D93"/>
  <c r="D92"/>
  <c r="D91"/>
  <c r="C83"/>
  <c r="D111" s="1"/>
  <c r="B69"/>
  <c r="E49"/>
  <c r="E48"/>
  <c r="E47"/>
  <c r="E38"/>
  <c r="F38" s="1"/>
  <c r="F39" s="1"/>
  <c r="D106" s="1"/>
  <c r="B27"/>
  <c r="D27" s="1"/>
  <c r="B23"/>
  <c r="E48" i="284"/>
  <c r="R114"/>
  <c r="D113" s="1"/>
  <c r="R112"/>
  <c r="R111"/>
  <c r="D114" s="1"/>
  <c r="D111"/>
  <c r="D94"/>
  <c r="D93"/>
  <c r="D92"/>
  <c r="C84"/>
  <c r="D112" s="1"/>
  <c r="B70"/>
  <c r="E50"/>
  <c r="E49"/>
  <c r="E47"/>
  <c r="E38"/>
  <c r="E39" s="1"/>
  <c r="D106" s="1"/>
  <c r="B23"/>
  <c r="B27" s="1"/>
  <c r="D27" s="1"/>
  <c r="R113" i="283"/>
  <c r="D112"/>
  <c r="R111"/>
  <c r="R110"/>
  <c r="D113" s="1"/>
  <c r="D110"/>
  <c r="D93"/>
  <c r="D92"/>
  <c r="D91"/>
  <c r="C83"/>
  <c r="D111" s="1"/>
  <c r="B69"/>
  <c r="E49"/>
  <c r="E48"/>
  <c r="E47"/>
  <c r="E38"/>
  <c r="E39" s="1"/>
  <c r="D105" s="1"/>
  <c r="B23"/>
  <c r="B27" s="1"/>
  <c r="D27" s="1"/>
  <c r="R113" i="282"/>
  <c r="D112" s="1"/>
  <c r="R111"/>
  <c r="R110"/>
  <c r="D113" s="1"/>
  <c r="D110"/>
  <c r="D93"/>
  <c r="D92"/>
  <c r="D94" s="1"/>
  <c r="D95" s="1"/>
  <c r="D114" s="1"/>
  <c r="D91"/>
  <c r="C83"/>
  <c r="D111" s="1"/>
  <c r="B69"/>
  <c r="E49"/>
  <c r="E48"/>
  <c r="E47"/>
  <c r="E50" s="1"/>
  <c r="E51" s="1"/>
  <c r="D108" s="1"/>
  <c r="E38"/>
  <c r="F38" s="1"/>
  <c r="F39" s="1"/>
  <c r="D106" s="1"/>
  <c r="B23"/>
  <c r="B27" s="1"/>
  <c r="D27" s="1"/>
  <c r="R113" i="281"/>
  <c r="D112" s="1"/>
  <c r="R111"/>
  <c r="D110" s="1"/>
  <c r="R110"/>
  <c r="D113" s="1"/>
  <c r="D93"/>
  <c r="D92"/>
  <c r="D91"/>
  <c r="C83"/>
  <c r="D111" s="1"/>
  <c r="B69"/>
  <c r="E49"/>
  <c r="E48"/>
  <c r="E47"/>
  <c r="E38"/>
  <c r="E39" s="1"/>
  <c r="D105" s="1"/>
  <c r="B23"/>
  <c r="B27" s="1"/>
  <c r="R114" i="280"/>
  <c r="D113"/>
  <c r="R112"/>
  <c r="D111" s="1"/>
  <c r="R111"/>
  <c r="D114" s="1"/>
  <c r="D94"/>
  <c r="D93"/>
  <c r="D92"/>
  <c r="D95" s="1"/>
  <c r="D96" s="1"/>
  <c r="D115" s="1"/>
  <c r="C84"/>
  <c r="D112" s="1"/>
  <c r="B70"/>
  <c r="E50"/>
  <c r="E49"/>
  <c r="E48"/>
  <c r="E47"/>
  <c r="E38"/>
  <c r="E39" s="1"/>
  <c r="D106" s="1"/>
  <c r="B23"/>
  <c r="B27" s="1"/>
  <c r="E48" i="279"/>
  <c r="R114"/>
  <c r="D113" s="1"/>
  <c r="R112"/>
  <c r="D111" s="1"/>
  <c r="R111"/>
  <c r="D114" s="1"/>
  <c r="D94"/>
  <c r="D93"/>
  <c r="D92"/>
  <c r="D95" s="1"/>
  <c r="D96" s="1"/>
  <c r="D115" s="1"/>
  <c r="C84"/>
  <c r="D112" s="1"/>
  <c r="B70"/>
  <c r="E50"/>
  <c r="E49"/>
  <c r="E47"/>
  <c r="E38"/>
  <c r="E39" s="1"/>
  <c r="D106" s="1"/>
  <c r="B23"/>
  <c r="B27" s="1"/>
  <c r="R113" i="278"/>
  <c r="D112"/>
  <c r="R111"/>
  <c r="D110" s="1"/>
  <c r="R110"/>
  <c r="D113" s="1"/>
  <c r="D93"/>
  <c r="D92"/>
  <c r="D91"/>
  <c r="D94" s="1"/>
  <c r="D95" s="1"/>
  <c r="D114" s="1"/>
  <c r="C83"/>
  <c r="D111" s="1"/>
  <c r="B69"/>
  <c r="E49"/>
  <c r="E48"/>
  <c r="E47"/>
  <c r="E38"/>
  <c r="F38" s="1"/>
  <c r="F39" s="1"/>
  <c r="D106" s="1"/>
  <c r="B23"/>
  <c r="B27" s="1"/>
  <c r="R113" i="277"/>
  <c r="D112" s="1"/>
  <c r="R111"/>
  <c r="D110" s="1"/>
  <c r="R110"/>
  <c r="D113" s="1"/>
  <c r="D93"/>
  <c r="D92"/>
  <c r="D91"/>
  <c r="C83"/>
  <c r="D111" s="1"/>
  <c r="B69"/>
  <c r="E49"/>
  <c r="E48"/>
  <c r="E47"/>
  <c r="E50" s="1"/>
  <c r="E51" s="1"/>
  <c r="D108" s="1"/>
  <c r="E38"/>
  <c r="F38" s="1"/>
  <c r="F39" s="1"/>
  <c r="D106" s="1"/>
  <c r="B23"/>
  <c r="B27" s="1"/>
  <c r="D27" s="1"/>
  <c r="R114" i="276"/>
  <c r="D113" s="1"/>
  <c r="R112"/>
  <c r="D111" s="1"/>
  <c r="R111"/>
  <c r="D114" s="1"/>
  <c r="D94"/>
  <c r="D93"/>
  <c r="D92"/>
  <c r="D95" s="1"/>
  <c r="D96" s="1"/>
  <c r="D115" s="1"/>
  <c r="C84"/>
  <c r="D112" s="1"/>
  <c r="B70"/>
  <c r="E50"/>
  <c r="E49"/>
  <c r="E48"/>
  <c r="E47"/>
  <c r="E38"/>
  <c r="F38" s="1"/>
  <c r="F39" s="1"/>
  <c r="D107" s="1"/>
  <c r="B27"/>
  <c r="D27" s="1"/>
  <c r="B23"/>
  <c r="D27" i="280" l="1"/>
  <c r="D27" i="281"/>
  <c r="D94"/>
  <c r="D95" s="1"/>
  <c r="D114" s="1"/>
  <c r="D27" i="287"/>
  <c r="D27" i="279"/>
  <c r="D27" i="286"/>
  <c r="D27" i="278"/>
  <c r="E51" i="280"/>
  <c r="E52" s="1"/>
  <c r="D109" s="1"/>
  <c r="E50" i="281"/>
  <c r="E51" s="1"/>
  <c r="D108" s="1"/>
  <c r="D112" i="292"/>
  <c r="D113" s="1"/>
  <c r="D107" s="1"/>
  <c r="D93"/>
  <c r="E51" i="279"/>
  <c r="E52" s="1"/>
  <c r="D109" s="1"/>
  <c r="F38" i="286"/>
  <c r="F39" s="1"/>
  <c r="D106" s="1"/>
  <c r="D94" i="290"/>
  <c r="D113" s="1"/>
  <c r="D114" s="1"/>
  <c r="D108" s="1"/>
  <c r="D94" i="277"/>
  <c r="D95" s="1"/>
  <c r="D114" s="1"/>
  <c r="E50" i="278"/>
  <c r="E51" s="1"/>
  <c r="D108" s="1"/>
  <c r="D94" i="283"/>
  <c r="D95" s="1"/>
  <c r="D114" s="1"/>
  <c r="D93" i="289"/>
  <c r="D94" s="1"/>
  <c r="D113" s="1"/>
  <c r="D102" i="291"/>
  <c r="D114" s="1"/>
  <c r="D112"/>
  <c r="D113" s="1"/>
  <c r="D107" s="1"/>
  <c r="D93"/>
  <c r="D93" i="294"/>
  <c r="D112" s="1"/>
  <c r="D113" s="1"/>
  <c r="D107" s="1"/>
  <c r="E50"/>
  <c r="D106" s="1"/>
  <c r="D102" s="1"/>
  <c r="D102" i="293"/>
  <c r="D114" s="1"/>
  <c r="D115" s="1"/>
  <c r="D114" i="292"/>
  <c r="D115" s="1"/>
  <c r="D116" s="1"/>
  <c r="E50" i="290"/>
  <c r="D107" s="1"/>
  <c r="D103" s="1"/>
  <c r="E49" i="289"/>
  <c r="E50" s="1"/>
  <c r="D107" s="1"/>
  <c r="D103" s="1"/>
  <c r="F38"/>
  <c r="F39" s="1"/>
  <c r="D105" s="1"/>
  <c r="D114"/>
  <c r="D108" s="1"/>
  <c r="D95" i="288"/>
  <c r="D96" s="1"/>
  <c r="D115" s="1"/>
  <c r="D116" s="1"/>
  <c r="D110" s="1"/>
  <c r="E39"/>
  <c r="D106" s="1"/>
  <c r="D105" s="1"/>
  <c r="D94" i="287"/>
  <c r="D95" s="1"/>
  <c r="D114" s="1"/>
  <c r="D115" s="1"/>
  <c r="D109" s="1"/>
  <c r="F38"/>
  <c r="F39" s="1"/>
  <c r="D106" s="1"/>
  <c r="E50"/>
  <c r="E51" s="1"/>
  <c r="D108" s="1"/>
  <c r="D94" i="286"/>
  <c r="D95" s="1"/>
  <c r="D114" s="1"/>
  <c r="D115" s="1"/>
  <c r="E50"/>
  <c r="E51" s="1"/>
  <c r="D108" s="1"/>
  <c r="E50" i="285"/>
  <c r="E51" s="1"/>
  <c r="D108" s="1"/>
  <c r="D94"/>
  <c r="D95" s="1"/>
  <c r="D114" s="1"/>
  <c r="D115" s="1"/>
  <c r="D109" s="1"/>
  <c r="E39"/>
  <c r="D105" s="1"/>
  <c r="D95" i="284"/>
  <c r="D96" s="1"/>
  <c r="D115" s="1"/>
  <c r="D116" s="1"/>
  <c r="D110" s="1"/>
  <c r="F38"/>
  <c r="F39" s="1"/>
  <c r="D107" s="1"/>
  <c r="E51"/>
  <c r="E52" s="1"/>
  <c r="D109" s="1"/>
  <c r="E50" i="283"/>
  <c r="E51" s="1"/>
  <c r="D108" s="1"/>
  <c r="F38"/>
  <c r="F39" s="1"/>
  <c r="D106" s="1"/>
  <c r="D104" s="1"/>
  <c r="D115"/>
  <c r="D109" s="1"/>
  <c r="D109" i="282"/>
  <c r="D115"/>
  <c r="E39"/>
  <c r="D105" s="1"/>
  <c r="D104" s="1"/>
  <c r="D116" s="1"/>
  <c r="F38" i="281"/>
  <c r="F39" s="1"/>
  <c r="D106" s="1"/>
  <c r="D115"/>
  <c r="D109" s="1"/>
  <c r="F38" i="280"/>
  <c r="F39" s="1"/>
  <c r="D107" s="1"/>
  <c r="D105" s="1"/>
  <c r="D116"/>
  <c r="D110"/>
  <c r="E51" i="276"/>
  <c r="E52" s="1"/>
  <c r="D109" s="1"/>
  <c r="D116" i="279"/>
  <c r="F38"/>
  <c r="F39" s="1"/>
  <c r="D107" s="1"/>
  <c r="D105" s="1"/>
  <c r="D110"/>
  <c r="D115" i="278"/>
  <c r="D109" s="1"/>
  <c r="E39"/>
  <c r="D105" s="1"/>
  <c r="D104" s="1"/>
  <c r="E39" i="277"/>
  <c r="D105" s="1"/>
  <c r="D104" s="1"/>
  <c r="D115"/>
  <c r="D109" s="1"/>
  <c r="E39" i="276"/>
  <c r="D106" s="1"/>
  <c r="D105" s="1"/>
  <c r="D116"/>
  <c r="D110" s="1"/>
  <c r="R114" i="275"/>
  <c r="D113" s="1"/>
  <c r="R112"/>
  <c r="R111"/>
  <c r="D114" s="1"/>
  <c r="D111"/>
  <c r="D94"/>
  <c r="D93"/>
  <c r="D92"/>
  <c r="C84"/>
  <c r="D112" s="1"/>
  <c r="B70"/>
  <c r="E50"/>
  <c r="E49"/>
  <c r="E48"/>
  <c r="E47"/>
  <c r="E51" s="1"/>
  <c r="E52" s="1"/>
  <c r="D109" s="1"/>
  <c r="E38"/>
  <c r="F38" s="1"/>
  <c r="F39" s="1"/>
  <c r="D107" s="1"/>
  <c r="B27"/>
  <c r="D27" s="1"/>
  <c r="B23"/>
  <c r="E48" i="232"/>
  <c r="D104" i="281" l="1"/>
  <c r="D104" i="286"/>
  <c r="D114" i="294"/>
  <c r="D115" s="1"/>
  <c r="D116" s="1"/>
  <c r="D95" i="275"/>
  <c r="D96" s="1"/>
  <c r="D115" s="1"/>
  <c r="D117" i="292"/>
  <c r="D118" s="1"/>
  <c r="D104" i="285"/>
  <c r="D115" i="290"/>
  <c r="D118" s="1"/>
  <c r="D119" s="1"/>
  <c r="D117" i="291"/>
  <c r="D118" s="1"/>
  <c r="D115"/>
  <c r="D116" s="1"/>
  <c r="D116" i="290"/>
  <c r="D117" s="1"/>
  <c r="D117" i="293"/>
  <c r="D118" s="1"/>
  <c r="D116"/>
  <c r="D115" i="289"/>
  <c r="D118" s="1"/>
  <c r="D117" i="288"/>
  <c r="D120" s="1"/>
  <c r="D104" i="287"/>
  <c r="D116" s="1"/>
  <c r="D109" i="286"/>
  <c r="D116" s="1"/>
  <c r="D116" i="285"/>
  <c r="D105" i="284"/>
  <c r="D117" s="1"/>
  <c r="D116" i="283"/>
  <c r="D119" i="282"/>
  <c r="D120" s="1"/>
  <c r="D117"/>
  <c r="D118" s="1"/>
  <c r="D116" i="281"/>
  <c r="D119" s="1"/>
  <c r="D120" s="1"/>
  <c r="D117" i="280"/>
  <c r="D120" s="1"/>
  <c r="D121" s="1"/>
  <c r="D117" i="276"/>
  <c r="D120" s="1"/>
  <c r="D121" s="1"/>
  <c r="D117" i="279"/>
  <c r="D120" s="1"/>
  <c r="D116" i="278"/>
  <c r="D116" i="277"/>
  <c r="E39" i="275"/>
  <c r="D106" s="1"/>
  <c r="D105" s="1"/>
  <c r="D116"/>
  <c r="D110" s="1"/>
  <c r="D117" i="294" l="1"/>
  <c r="D118" s="1"/>
  <c r="D118" i="280"/>
  <c r="D119" s="1"/>
  <c r="D118" i="276"/>
  <c r="D119" s="1"/>
  <c r="D119" i="289"/>
  <c r="D116"/>
  <c r="D117" s="1"/>
  <c r="D121" i="288"/>
  <c r="D118"/>
  <c r="D119" s="1"/>
  <c r="D119" i="287"/>
  <c r="D120" s="1"/>
  <c r="D117"/>
  <c r="D118" s="1"/>
  <c r="D119" i="286"/>
  <c r="D120" s="1"/>
  <c r="D117"/>
  <c r="D118" s="1"/>
  <c r="D119" i="285"/>
  <c r="D120" s="1"/>
  <c r="D117"/>
  <c r="D118" s="1"/>
  <c r="D120" i="284"/>
  <c r="D121" s="1"/>
  <c r="D118"/>
  <c r="D119" s="1"/>
  <c r="D119" i="283"/>
  <c r="D120" s="1"/>
  <c r="D117"/>
  <c r="D118" s="1"/>
  <c r="D117" i="281"/>
  <c r="D118" s="1"/>
  <c r="D121" i="279"/>
  <c r="D118"/>
  <c r="D119" s="1"/>
  <c r="D119" i="278"/>
  <c r="D120" s="1"/>
  <c r="D117"/>
  <c r="D118" s="1"/>
  <c r="D119" i="277"/>
  <c r="D120" s="1"/>
  <c r="D117"/>
  <c r="D118" s="1"/>
  <c r="D117" i="275"/>
  <c r="D120" s="1"/>
  <c r="D121" l="1"/>
  <c r="D118"/>
  <c r="D119" s="1"/>
  <c r="D93" i="232" l="1"/>
  <c r="R114" l="1"/>
  <c r="D113" s="1"/>
  <c r="R112"/>
  <c r="D111" s="1"/>
  <c r="R111"/>
  <c r="D114" s="1"/>
  <c r="D94"/>
  <c r="D92"/>
  <c r="C84"/>
  <c r="D112" s="1"/>
  <c r="B70"/>
  <c r="E50"/>
  <c r="E49"/>
  <c r="E47"/>
  <c r="E38"/>
  <c r="F38" s="1"/>
  <c r="F39" s="1"/>
  <c r="D107" s="1"/>
  <c r="B23"/>
  <c r="B27" s="1"/>
  <c r="D27" s="1"/>
  <c r="E51" l="1"/>
  <c r="E52" s="1"/>
  <c r="D109" s="1"/>
  <c r="D95"/>
  <c r="D96" s="1"/>
  <c r="D115" s="1"/>
  <c r="D116" s="1"/>
  <c r="D110" s="1"/>
  <c r="E39"/>
  <c r="D106" s="1"/>
  <c r="D105" l="1"/>
  <c r="D117" s="1"/>
  <c r="D120" s="1"/>
  <c r="D121" l="1"/>
  <c r="D118"/>
  <c r="D119" s="1"/>
</calcChain>
</file>

<file path=xl/sharedStrings.xml><?xml version="1.0" encoding="utf-8"?>
<sst xmlns="http://schemas.openxmlformats.org/spreadsheetml/2006/main" count="3210" uniqueCount="181">
  <si>
    <t>Количество занятий</t>
  </si>
  <si>
    <t xml:space="preserve">Средняя наполняемость группы </t>
  </si>
  <si>
    <t>Период оказания услуги</t>
  </si>
  <si>
    <t>Количество учебных часов, всего</t>
  </si>
  <si>
    <t>1. Расчет прямых затрат на оказание услуги</t>
  </si>
  <si>
    <t>Нзп – начисления на выплаты по оплате труда (30,2%),руб.</t>
  </si>
  <si>
    <t>Нпл - норма времени на оказание платной услуги, час.</t>
  </si>
  <si>
    <t>по фактической потребности на месяц:</t>
  </si>
  <si>
    <t>Наименование материальных запасов</t>
  </si>
  <si>
    <t>Единица измерения</t>
  </si>
  <si>
    <t>Объем потребления в ед. измерения</t>
  </si>
  <si>
    <t>Цена за единицу, руб.</t>
  </si>
  <si>
    <t>5=3*4</t>
  </si>
  <si>
    <t>5=2/3*4</t>
  </si>
  <si>
    <t>х</t>
  </si>
  <si>
    <t>Зоп = ЗПм/Фрв*Нпл,</t>
  </si>
  <si>
    <t>1.1. Расчет затрат на оплату труда персонала, привлеченного для оказания услуги :</t>
  </si>
  <si>
    <t>Аос - затраты на амортизацию оборудования, руб.</t>
  </si>
  <si>
    <t>Спл=Зпр+Зкосв, где</t>
  </si>
  <si>
    <t>Стоимость платной услуги</t>
  </si>
  <si>
    <t>Зпр - прямые затраты,</t>
  </si>
  <si>
    <t>Зкосв - косвенные затраты.</t>
  </si>
  <si>
    <t>Наименование, обозначение</t>
  </si>
  <si>
    <t>Затраты на отопление в год, руб. (Зо)</t>
  </si>
  <si>
    <t>Затраты на электроэнергию в год, руб. (Зэ)</t>
  </si>
  <si>
    <t>Затраты на водопотребеление и водоотведение в год, руб. (Зв)</t>
  </si>
  <si>
    <t>Площадь здания, кв. м. (Sзд)</t>
  </si>
  <si>
    <t>Наименование используемых материальных запасов</t>
  </si>
  <si>
    <t>Количество, шт.</t>
  </si>
  <si>
    <t>4=2*3</t>
  </si>
  <si>
    <t>Нзп</t>
  </si>
  <si>
    <t>Аос</t>
  </si>
  <si>
    <t>Зуч</t>
  </si>
  <si>
    <t>Зпр</t>
  </si>
  <si>
    <t>Зоп в месяц</t>
  </si>
  <si>
    <t>Захп</t>
  </si>
  <si>
    <t>Зкаб</t>
  </si>
  <si>
    <t>Зплат</t>
  </si>
  <si>
    <t>Заи</t>
  </si>
  <si>
    <t>Зин</t>
  </si>
  <si>
    <t>Зкосв</t>
  </si>
  <si>
    <t>ИТОГО за учебный год</t>
  </si>
  <si>
    <t>ИТОГО за месяц</t>
  </si>
  <si>
    <t>Наименование статей затрат</t>
  </si>
  <si>
    <t>Прямые затраты</t>
  </si>
  <si>
    <t>Косвенные затраты</t>
  </si>
  <si>
    <t>заработная плата основного персонала, Зоп</t>
  </si>
  <si>
    <t>начисления на выплаты по оплате труда (30,2%), Нзп</t>
  </si>
  <si>
    <t xml:space="preserve"> затраты на амортизацию оборудования, Аос</t>
  </si>
  <si>
    <t>начисленная амортизация имущества общехозяйственного назначения, Заи</t>
  </si>
  <si>
    <t>Сумма, руб.</t>
  </si>
  <si>
    <t>ИТОГО затраты на услугу в месяц</t>
  </si>
  <si>
    <t>Плата за услугу на 1 обучающегося за 1 мес</t>
  </si>
  <si>
    <t>Плата за услугу на 1 обучающегося за 1 час</t>
  </si>
  <si>
    <t>исп. экономист Абалуева И.Н.</t>
  </si>
  <si>
    <t>Расчет платы за дополнительную платную образовательную услугу</t>
  </si>
  <si>
    <t>(наименование учреждения)</t>
  </si>
  <si>
    <t>2.1. Расчет затрат на содержание кабинета, используемого для оказания платных услуг, в месяц</t>
  </si>
  <si>
    <t>Фрв - месячный фонд рабочего времени работника по занимаемой должности, час.</t>
  </si>
  <si>
    <t>где ЗПм - прогнозируемая средняя заработная плата труда работника в месяц, руб.</t>
  </si>
  <si>
    <t>Месячный фонд рабочего времени, час.(Фрв)</t>
  </si>
  <si>
    <t>Норма времени на оказание платной услуги, час (Нпл)</t>
  </si>
  <si>
    <t>Начисления на оплату труда, руб.(Нзп)</t>
  </si>
  <si>
    <t>Всего расходов, (Зуч) руб.</t>
  </si>
  <si>
    <t>Зуч – учебные расходы, необходимые для оказания услуги, руб.</t>
  </si>
  <si>
    <t>1.2 Учебные расходы, необходимые для оказания услуги,</t>
  </si>
  <si>
    <t>2.  Расчет косвенных расходов на оказание услуги.</t>
  </si>
  <si>
    <t xml:space="preserve">где Захп - прогнозируемые затраты на оплату труда административно-хозяйственного персонала, </t>
  </si>
  <si>
    <t>Зкаб - прогнозируемые затраты на содержание кабинета,</t>
  </si>
  <si>
    <t>Заи - прогнозируемая начисленная амортизация имущества общехозяйственного назначения,</t>
  </si>
  <si>
    <t>Зхоз - прогнозируемые общехозяйственные расходы,  связанные с оказанием услуги.</t>
  </si>
  <si>
    <t>Общехозяйственные расходы (Зхоз), руб.</t>
  </si>
  <si>
    <t>затраты на оплату труда административно-хозяйственного персонала с начислениями 30,2%, Захп</t>
  </si>
  <si>
    <t>учебные расходы, необходимые для оказания услуги, Зуч</t>
  </si>
  <si>
    <t>общехозяйственные затраты, связанные с оказанием услуги, Зхоз</t>
  </si>
  <si>
    <t>Прогнозируемая средняя заработная плата в месяц, руб. (ЗПм)</t>
  </si>
  <si>
    <t>Затраты на оплату труда персонала, привлеченного для оказания услуги за 1 мес, руб. (Зоп в мес)</t>
  </si>
  <si>
    <t>Туалетная бумага</t>
  </si>
  <si>
    <t xml:space="preserve">Расчет платы за дополнительную платную образовательную услугу, оказываемую  </t>
  </si>
  <si>
    <t>Должность, ФИО</t>
  </si>
  <si>
    <t>ИТОГО</t>
  </si>
  <si>
    <t>Площадь кабинета, предоставленного для оказания платных услуг,   кв. м. (Sкаб)</t>
  </si>
  <si>
    <t>ахп</t>
  </si>
  <si>
    <t>2.2. Расчет прочих хозяйственных расходов, связанных с оказанием услуги.</t>
  </si>
  <si>
    <t>Численность человек в группе, чел.(Чпл)</t>
  </si>
  <si>
    <t>где Зоп усл – заработная плата основного персонала, руб.</t>
  </si>
  <si>
    <t>Зпр = Зоп усл + Нзп + Аос + Зуч,</t>
  </si>
  <si>
    <t>коэффициент накладных затрат Кнз=(Захп+Зхоз+Зкаб+Заи)/Зот осн</t>
  </si>
  <si>
    <t>затраты на оплату труда всего основного персонала с начислениями 30,2%, Зот осн</t>
  </si>
  <si>
    <t>Кнз - коэффициент накладных затрат =(Захп+Зплат+Заи+Зкаб+Зхоз)/Зот осн</t>
  </si>
  <si>
    <t>Площадь кабинета, предоставленного для оказания платных услуг, кв. м. (Sкаб)</t>
  </si>
  <si>
    <t>Зкосв=(Захп+Зкаб+Заи+Зхоз)*Кнз,</t>
  </si>
  <si>
    <t>затраты на содержание кабинета, используемого для оказания платных услуг, Зкаб</t>
  </si>
  <si>
    <t>6=5*0,302</t>
  </si>
  <si>
    <t>Затраты на содержание кабинета, используемого для оказания платных услуг Зхоз, руб. Зкаб=(Зо+Зэ+Зв)/12/Чобщ*Чпл)/Sзд*Sкаб</t>
  </si>
  <si>
    <t>Директор МБУ "ЦБО и МТО УНО"</t>
  </si>
  <si>
    <t>Т.В. Шмакова</t>
  </si>
  <si>
    <t>А=</t>
  </si>
  <si>
    <t>всего</t>
  </si>
  <si>
    <t>в месяц</t>
  </si>
  <si>
    <t>Жидкое мыло</t>
  </si>
  <si>
    <t>человек</t>
  </si>
  <si>
    <t>площадь</t>
  </si>
  <si>
    <t>Бумага для принтера</t>
  </si>
  <si>
    <t>шт</t>
  </si>
  <si>
    <t>5-15-91</t>
  </si>
  <si>
    <t>Обучающая литература</t>
  </si>
  <si>
    <t>Папка-файл</t>
  </si>
  <si>
    <t>упаковка</t>
  </si>
  <si>
    <t>числ</t>
  </si>
  <si>
    <t>мес</t>
  </si>
  <si>
    <t>час</t>
  </si>
  <si>
    <t>2 ч в неделю</t>
  </si>
  <si>
    <t>8 мес.</t>
  </si>
  <si>
    <t>64 ч</t>
  </si>
  <si>
    <t>Итого затраты на услугу за 8 мес.</t>
  </si>
  <si>
    <t>Плата за услугу на 1 обучающегося за 8 мес</t>
  </si>
  <si>
    <t>МБОУ СОШ № 15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</si>
  <si>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"Математика для любознательных"</t>
    </r>
  </si>
  <si>
    <t>23 чел.</t>
  </si>
  <si>
    <t>Учитель, Шкурко О.М.</t>
  </si>
  <si>
    <t>Наглядные пособия</t>
  </si>
  <si>
    <t>Ноутбук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</si>
  <si>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"Эрудит"</t>
    </r>
  </si>
  <si>
    <t>22 чел.</t>
  </si>
  <si>
    <t>Учитель, Ершова Н.В.</t>
  </si>
  <si>
    <t>Учитель, Хизова Т.В.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</si>
  <si>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"Занимательная математика"</t>
    </r>
  </si>
  <si>
    <t>Чистящее средство</t>
  </si>
  <si>
    <t>Учитель, Грачева Г.Б.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</si>
  <si>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"Обучение с увлечением"</t>
    </r>
  </si>
  <si>
    <t>Учитель, Коновалова О.К.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</si>
  <si>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"Мозаика заданий"</t>
    </r>
  </si>
  <si>
    <t>21 чел.</t>
  </si>
  <si>
    <t>Учитель, Протасова А.А.</t>
  </si>
  <si>
    <t>МБОУ  СОШ № 15 по основному виду деятельности сверх программ, предусмотренных ФГОС  на 2021-2022 учебный год</t>
  </si>
  <si>
    <t>Численность обучающихся на 1.09.2021 г., всего. чел. (Чобщ)</t>
  </si>
  <si>
    <t>зп за 2021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</si>
  <si>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"Русское правописание. Орфография. Пунктуация."</t>
    </r>
  </si>
  <si>
    <t>Учитель, Чурикова Е.С.</t>
  </si>
  <si>
    <t>Учитель, Невзорова Ю.В.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</si>
  <si>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"В мире нестандартных задач"</t>
    </r>
  </si>
  <si>
    <t>Учитель, Верховцева Н.Е.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</si>
  <si>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"Марафон знаний"</t>
    </r>
  </si>
  <si>
    <t>Учитель, Андрухова О.Б.</t>
  </si>
  <si>
    <t>27 чел.</t>
  </si>
  <si>
    <t>Учитель, Алексеева Н.Л.</t>
  </si>
  <si>
    <t>Принтер</t>
  </si>
  <si>
    <t>16 чел.</t>
  </si>
  <si>
    <t>Учитель, Воробьева Н.Т.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</si>
  <si>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"Занимательная грамматика"</t>
    </r>
  </si>
  <si>
    <t>18 чел.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</si>
  <si>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"Веселая грамматика"</t>
    </r>
  </si>
  <si>
    <t>20 чел.</t>
  </si>
  <si>
    <t>Учитель, Бокунова Р.И.</t>
  </si>
  <si>
    <t>Учитель, Фирюлина Л.В.</t>
  </si>
  <si>
    <t>24 чел.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</si>
  <si>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"Русское правописание. Орфография."</t>
    </r>
  </si>
  <si>
    <t>12 чел.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</si>
  <si>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"Обществознание в вопросах и ответах"</t>
    </r>
  </si>
  <si>
    <t>15 чел.</t>
  </si>
  <si>
    <t>Учитель, Крылова Л.В.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</si>
  <si>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"Физика вокруг нас"</t>
    </r>
  </si>
  <si>
    <t>10 чел.</t>
  </si>
  <si>
    <t>Учитель, Бурыкин Г.А.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</si>
  <si>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"Решение нестандартных задач по физике"</t>
    </r>
  </si>
  <si>
    <t>Учитель, Бурыкина О.А.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</si>
  <si>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"Расширение стандартного Паскаля"</t>
    </r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</si>
  <si>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"Физиология растений"</t>
    </r>
  </si>
  <si>
    <t>Учитель, Сенокосова Л.А.</t>
  </si>
  <si>
    <t>7 мес.</t>
  </si>
  <si>
    <t>56 ч</t>
  </si>
  <si>
    <t>Итого затраты на услугу за 7 мес.</t>
  </si>
  <si>
    <t>Плата за услугу на 1 обучающегося за 7 мес</t>
  </si>
  <si>
    <t>Скоросшиватели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</si>
  <si>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"Основы экологии"</t>
    </r>
  </si>
  <si>
    <t>Учитель, Алексеева И.В.</t>
  </si>
  <si>
    <r>
      <t xml:space="preserve">Наименование услуги: </t>
    </r>
    <r>
      <rPr>
        <b/>
        <sz val="16"/>
        <color theme="1"/>
        <rFont val="Times New Roman"/>
        <family val="1"/>
        <charset val="204"/>
      </rPr>
      <t>"Карате кекусинкай"</t>
    </r>
  </si>
  <si>
    <t>Учитель, Гуськов С.С.</t>
  </si>
  <si>
    <t>Спортивное снаряжение</t>
  </si>
  <si>
    <t>МБОУ  СОШ № 15 по основному виду деятельности сверх программ, предусмотренных ФГОС  на 2024-2025 учебный год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</si>
</sst>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_р_."/>
    <numFmt numFmtId="166" formatCode="#,##0.0"/>
  </numFmts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4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4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Border="1"/>
    <xf numFmtId="0" fontId="4" fillId="0" borderId="0" xfId="0" applyFont="1" applyAlignment="1"/>
    <xf numFmtId="0" fontId="4" fillId="0" borderId="1" xfId="0" applyFont="1" applyBorder="1" applyAlignment="1"/>
    <xf numFmtId="4" fontId="4" fillId="0" borderId="1" xfId="0" applyNumberFormat="1" applyFont="1" applyBorder="1" applyAlignment="1"/>
    <xf numFmtId="2" fontId="4" fillId="0" borderId="1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4" fontId="8" fillId="0" borderId="1" xfId="0" applyNumberFormat="1" applyFont="1" applyBorder="1"/>
    <xf numFmtId="3" fontId="4" fillId="0" borderId="1" xfId="0" applyNumberFormat="1" applyFont="1" applyBorder="1"/>
    <xf numFmtId="0" fontId="4" fillId="0" borderId="0" xfId="0" applyFont="1" applyBorder="1" applyAlignment="1">
      <alignment horizontal="left" wrapText="1"/>
    </xf>
    <xf numFmtId="2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11" fillId="0" borderId="0" xfId="0" applyFont="1"/>
    <xf numFmtId="4" fontId="8" fillId="0" borderId="1" xfId="0" applyNumberFormat="1" applyFont="1" applyBorder="1" applyAlignment="1"/>
    <xf numFmtId="0" fontId="12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" fontId="12" fillId="0" borderId="0" xfId="0" applyNumberFormat="1" applyFont="1"/>
    <xf numFmtId="166" fontId="4" fillId="0" borderId="1" xfId="0" applyNumberFormat="1" applyFont="1" applyBorder="1"/>
    <xf numFmtId="4" fontId="4" fillId="0" borderId="0" xfId="0" applyNumberFormat="1" applyFont="1" applyBorder="1" applyAlignment="1"/>
    <xf numFmtId="2" fontId="4" fillId="0" borderId="2" xfId="0" applyNumberFormat="1" applyFont="1" applyBorder="1" applyAlignment="1">
      <alignment horizontal="left" wrapText="1"/>
    </xf>
    <xf numFmtId="0" fontId="7" fillId="0" borderId="5" xfId="0" applyFont="1" applyBorder="1"/>
    <xf numFmtId="0" fontId="7" fillId="0" borderId="3" xfId="0" applyFont="1" applyBorder="1"/>
    <xf numFmtId="0" fontId="5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5"/>
  <sheetViews>
    <sheetView tabSelected="1" workbookViewId="0">
      <selection activeCell="A2" sqref="A2:F2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5.28515625" style="3" customWidth="1"/>
    <col min="16" max="17" width="9.140625" style="3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180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118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124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(B27+B70)/12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129</v>
      </c>
      <c r="B38" s="13">
        <v>30741.8</v>
      </c>
      <c r="C38" s="13">
        <v>72</v>
      </c>
      <c r="D38" s="13">
        <v>8</v>
      </c>
      <c r="E38" s="15">
        <f>B38/C38*D38</f>
        <v>3415.7555555555555</v>
      </c>
      <c r="F38" s="16">
        <f>E38*0.302</f>
        <v>1031.5581777777777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3415.7555555555555</v>
      </c>
      <c r="F39" s="18">
        <f>SUM(F38:F38)</f>
        <v>1031.5581777777777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385</v>
      </c>
      <c r="D47" s="7">
        <v>22</v>
      </c>
      <c r="E47" s="9">
        <f t="shared" ref="E47:E50" si="0">C47*D47</f>
        <v>8470</v>
      </c>
      <c r="F47" s="23"/>
      <c r="G47" s="24"/>
    </row>
    <row r="48" spans="1:7" s="2" customFormat="1" ht="20.25">
      <c r="A48" s="7" t="s">
        <v>122</v>
      </c>
      <c r="B48" s="8" t="s">
        <v>104</v>
      </c>
      <c r="C48" s="9">
        <v>30000</v>
      </c>
      <c r="D48" s="7">
        <v>1</v>
      </c>
      <c r="E48" s="9">
        <f t="shared" si="0"/>
        <v>30000</v>
      </c>
      <c r="F48" s="23"/>
      <c r="G48" s="24"/>
    </row>
    <row r="49" spans="1:7" s="2" customFormat="1" ht="20.25">
      <c r="A49" s="7" t="s">
        <v>103</v>
      </c>
      <c r="B49" s="8" t="s">
        <v>108</v>
      </c>
      <c r="C49" s="9">
        <v>280</v>
      </c>
      <c r="D49" s="7">
        <v>5</v>
      </c>
      <c r="E49" s="9">
        <f t="shared" si="0"/>
        <v>1400</v>
      </c>
      <c r="F49" s="23"/>
      <c r="G49" s="24"/>
    </row>
    <row r="50" spans="1:7" s="2" customFormat="1" ht="20.25">
      <c r="A50" s="7" t="s">
        <v>107</v>
      </c>
      <c r="B50" s="8" t="s">
        <v>108</v>
      </c>
      <c r="C50" s="9">
        <v>100</v>
      </c>
      <c r="D50" s="7">
        <v>5</v>
      </c>
      <c r="E50" s="9">
        <f t="shared" si="0"/>
        <v>500</v>
      </c>
      <c r="F50" s="23"/>
      <c r="G50" s="24"/>
    </row>
    <row r="51" spans="1:7" s="2" customFormat="1" ht="20.25">
      <c r="A51" s="51" t="s">
        <v>41</v>
      </c>
      <c r="B51" s="52" t="s">
        <v>14</v>
      </c>
      <c r="C51" s="52" t="s">
        <v>14</v>
      </c>
      <c r="D51" s="52" t="s">
        <v>14</v>
      </c>
      <c r="E51" s="36">
        <f>SUM(E47:E50)</f>
        <v>40370</v>
      </c>
      <c r="F51" s="23"/>
      <c r="G51" s="24"/>
    </row>
    <row r="52" spans="1:7" s="2" customFormat="1" ht="20.25">
      <c r="A52" s="51" t="s">
        <v>42</v>
      </c>
      <c r="B52" s="52" t="s">
        <v>14</v>
      </c>
      <c r="C52" s="52" t="s">
        <v>14</v>
      </c>
      <c r="D52" s="52" t="s">
        <v>14</v>
      </c>
      <c r="E52" s="36">
        <f>E51/8</f>
        <v>5046.25</v>
      </c>
      <c r="F52" s="23"/>
      <c r="G52" s="24"/>
    </row>
    <row r="53" spans="1:7" s="2" customFormat="1" ht="20.25">
      <c r="A53" s="24"/>
      <c r="B53" s="22"/>
      <c r="C53" s="22"/>
      <c r="D53" s="22"/>
      <c r="E53" s="25"/>
      <c r="F53" s="2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 t="s">
        <v>66</v>
      </c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20.25">
      <c r="A57" s="5"/>
      <c r="B57" s="5"/>
      <c r="C57" s="5"/>
      <c r="D57" s="5"/>
      <c r="E57" s="5"/>
      <c r="F57" s="5"/>
      <c r="G57" s="5"/>
    </row>
    <row r="58" spans="1:7" s="2" customFormat="1" ht="19.5" customHeight="1">
      <c r="A58" s="73" t="s">
        <v>91</v>
      </c>
      <c r="B58" s="73"/>
      <c r="C58" s="26"/>
      <c r="D58" s="26"/>
      <c r="E58" s="26"/>
      <c r="F58" s="26"/>
      <c r="G58" s="26"/>
    </row>
    <row r="59" spans="1:7" s="2" customFormat="1" ht="20.25">
      <c r="A59" s="27" t="s">
        <v>67</v>
      </c>
      <c r="B59" s="28"/>
      <c r="C59" s="28"/>
      <c r="D59" s="28"/>
      <c r="E59" s="28"/>
      <c r="F59" s="28"/>
      <c r="G59" s="28"/>
    </row>
    <row r="60" spans="1:7" s="2" customFormat="1" ht="20.25">
      <c r="A60" s="5" t="s">
        <v>68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69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70</v>
      </c>
      <c r="B62" s="5"/>
      <c r="C62" s="5"/>
      <c r="D62" s="5"/>
      <c r="E62" s="5"/>
      <c r="F62" s="5"/>
      <c r="G62" s="5"/>
    </row>
    <row r="63" spans="1:7" s="2" customFormat="1" ht="20.25">
      <c r="A63" s="5" t="s">
        <v>89</v>
      </c>
      <c r="B63" s="5"/>
      <c r="C63" s="5"/>
      <c r="D63" s="5"/>
      <c r="E63" s="5"/>
      <c r="F63" s="5"/>
      <c r="G63" s="5"/>
    </row>
    <row r="64" spans="1:7" s="2" customFormat="1" ht="20.25">
      <c r="A64" s="5"/>
      <c r="B64" s="5"/>
      <c r="C64" s="5"/>
      <c r="D64" s="5"/>
      <c r="E64" s="5"/>
      <c r="F64" s="5"/>
      <c r="G64" s="5"/>
    </row>
    <row r="65" spans="1:7" s="2" customFormat="1" ht="20.25" hidden="1">
      <c r="A65" s="7" t="s">
        <v>35</v>
      </c>
      <c r="B65" s="7">
        <v>40.700000000000003</v>
      </c>
      <c r="C65" s="5"/>
      <c r="D65" s="5"/>
      <c r="E65" s="5"/>
      <c r="F65" s="5"/>
      <c r="G65" s="5"/>
    </row>
    <row r="66" spans="1:7" s="2" customFormat="1" ht="20.25" hidden="1">
      <c r="A66" s="7" t="s">
        <v>36</v>
      </c>
      <c r="B66" s="7">
        <v>1832.9</v>
      </c>
      <c r="C66" s="5"/>
      <c r="D66" s="5"/>
      <c r="E66" s="5"/>
      <c r="F66" s="5"/>
      <c r="G66" s="5"/>
    </row>
    <row r="67" spans="1:7" s="2" customFormat="1" ht="20.25" hidden="1">
      <c r="A67" s="7" t="s">
        <v>37</v>
      </c>
      <c r="B67" s="7">
        <v>18.899999999999999</v>
      </c>
      <c r="C67" s="5"/>
      <c r="D67" s="5"/>
      <c r="E67" s="5"/>
      <c r="F67" s="5"/>
      <c r="G67" s="5"/>
    </row>
    <row r="68" spans="1:7" s="2" customFormat="1" ht="20.25" hidden="1">
      <c r="A68" s="7" t="s">
        <v>38</v>
      </c>
      <c r="B68" s="7">
        <v>10.9</v>
      </c>
      <c r="C68" s="5"/>
      <c r="D68" s="5"/>
      <c r="E68" s="5"/>
      <c r="F68" s="5"/>
      <c r="G68" s="5"/>
    </row>
    <row r="69" spans="1:7" s="2" customFormat="1" ht="20.25" hidden="1">
      <c r="A69" s="7" t="s">
        <v>39</v>
      </c>
      <c r="B69" s="7">
        <v>407.78</v>
      </c>
      <c r="C69" s="5"/>
      <c r="D69" s="5"/>
      <c r="E69" s="5"/>
      <c r="F69" s="5"/>
      <c r="G69" s="5"/>
    </row>
    <row r="70" spans="1:7" s="2" customFormat="1" ht="20.25" hidden="1">
      <c r="A70" s="29" t="s">
        <v>40</v>
      </c>
      <c r="B70" s="29">
        <f>SUM(B65:B69)</f>
        <v>2311.1800000000003</v>
      </c>
      <c r="C70" s="5"/>
      <c r="D70" s="5"/>
      <c r="E70" s="5"/>
      <c r="F70" s="5"/>
      <c r="G70" s="5"/>
    </row>
    <row r="71" spans="1:7" s="2" customFormat="1" ht="20.25">
      <c r="A71" s="5" t="s">
        <v>57</v>
      </c>
      <c r="B71" s="5"/>
      <c r="C71" s="5"/>
      <c r="D71" s="5"/>
      <c r="E71" s="5"/>
      <c r="F71" s="5"/>
      <c r="G71" s="5"/>
    </row>
    <row r="72" spans="1:7" s="2" customFormat="1" ht="20.25">
      <c r="A72" s="5"/>
      <c r="B72" s="5"/>
      <c r="C72" s="5"/>
      <c r="D72" s="5"/>
      <c r="E72" s="5"/>
      <c r="F72" s="5"/>
      <c r="G72" s="5"/>
    </row>
    <row r="73" spans="1:7" s="2" customFormat="1" ht="20.25">
      <c r="A73" s="5"/>
      <c r="B73" s="30"/>
      <c r="C73" s="5"/>
      <c r="D73" s="5"/>
      <c r="E73" s="5"/>
      <c r="F73" s="5"/>
      <c r="G73" s="5"/>
    </row>
    <row r="74" spans="1:7" s="2" customFormat="1" ht="20.25">
      <c r="A74" s="68" t="s">
        <v>22</v>
      </c>
      <c r="B74" s="70"/>
      <c r="C74" s="31"/>
      <c r="D74" s="5"/>
      <c r="E74" s="5"/>
      <c r="F74" s="5"/>
      <c r="G74" s="5"/>
    </row>
    <row r="75" spans="1:7" s="2" customFormat="1" ht="33" customHeight="1">
      <c r="A75" s="61" t="s">
        <v>23</v>
      </c>
      <c r="B75" s="64"/>
      <c r="C75" s="9">
        <v>5396020</v>
      </c>
      <c r="D75" s="5"/>
      <c r="F75" s="25"/>
      <c r="G75" s="5"/>
    </row>
    <row r="76" spans="1:7" s="2" customFormat="1" ht="38.25" customHeight="1">
      <c r="A76" s="61" t="s">
        <v>24</v>
      </c>
      <c r="B76" s="64"/>
      <c r="C76" s="32">
        <v>1000897.15</v>
      </c>
      <c r="D76" s="5"/>
      <c r="F76" s="56"/>
      <c r="G76" s="5"/>
    </row>
    <row r="77" spans="1:7" s="2" customFormat="1" ht="42.75" customHeight="1">
      <c r="A77" s="61" t="s">
        <v>25</v>
      </c>
      <c r="B77" s="64"/>
      <c r="C77" s="32">
        <v>533978.53</v>
      </c>
      <c r="D77" s="5"/>
      <c r="F77" s="56"/>
      <c r="G77" s="5"/>
    </row>
    <row r="78" spans="1:7" s="2" customFormat="1" ht="31.5" hidden="1" customHeight="1">
      <c r="A78" s="61" t="s">
        <v>26</v>
      </c>
      <c r="B78" s="64"/>
      <c r="C78" s="32">
        <v>5978.9</v>
      </c>
      <c r="D78" s="5"/>
      <c r="E78" s="5"/>
      <c r="F78" s="5"/>
      <c r="G78" s="5"/>
    </row>
    <row r="79" spans="1:7" s="2" customFormat="1" ht="54" hidden="1" customHeight="1">
      <c r="A79" s="61" t="s">
        <v>81</v>
      </c>
      <c r="B79" s="64"/>
      <c r="C79" s="32">
        <v>49</v>
      </c>
      <c r="D79" s="5"/>
      <c r="E79" s="5"/>
      <c r="F79" s="5"/>
      <c r="G79" s="5"/>
    </row>
    <row r="80" spans="1:7" s="2" customFormat="1" ht="40.5" customHeight="1">
      <c r="A80" s="61" t="s">
        <v>136</v>
      </c>
      <c r="B80" s="64"/>
      <c r="C80" s="9">
        <v>1578</v>
      </c>
      <c r="D80" s="5"/>
      <c r="E80" s="5"/>
      <c r="F80" s="5"/>
      <c r="G80" s="5"/>
    </row>
    <row r="81" spans="1:7" s="2" customFormat="1" ht="36.75" customHeight="1">
      <c r="A81" s="61" t="s">
        <v>84</v>
      </c>
      <c r="B81" s="64"/>
      <c r="C81" s="9">
        <v>22</v>
      </c>
      <c r="D81" s="5"/>
      <c r="E81" s="5"/>
      <c r="F81" s="5"/>
      <c r="G81" s="5"/>
    </row>
    <row r="82" spans="1:7" s="2" customFormat="1" ht="31.5" customHeight="1">
      <c r="A82" s="61" t="s">
        <v>26</v>
      </c>
      <c r="B82" s="64"/>
      <c r="C82" s="49">
        <v>11592</v>
      </c>
      <c r="D82" s="5"/>
      <c r="E82" s="5"/>
      <c r="F82" s="5"/>
      <c r="G82" s="5"/>
    </row>
    <row r="83" spans="1:7" s="2" customFormat="1" ht="47.25" customHeight="1">
      <c r="A83" s="61" t="s">
        <v>90</v>
      </c>
      <c r="B83" s="64"/>
      <c r="C83" s="32">
        <v>49.7</v>
      </c>
      <c r="D83" s="5"/>
      <c r="E83" s="5"/>
      <c r="F83" s="5"/>
      <c r="G83" s="5"/>
    </row>
    <row r="84" spans="1:7" s="2" customFormat="1" ht="80.25" customHeight="1">
      <c r="A84" s="61" t="s">
        <v>94</v>
      </c>
      <c r="B84" s="64"/>
      <c r="C84" s="9">
        <f>(C75+C76+C77)/12/C80*C81/C82*C83</f>
        <v>34.524056152532104</v>
      </c>
      <c r="D84" s="5"/>
      <c r="E84" s="5"/>
      <c r="F84" s="5"/>
      <c r="G84" s="5"/>
    </row>
    <row r="85" spans="1:7" s="2" customFormat="1" ht="29.25" customHeight="1">
      <c r="A85" s="38"/>
      <c r="B85" s="38"/>
      <c r="C85" s="25"/>
      <c r="D85" s="5"/>
      <c r="E85" s="5"/>
      <c r="F85" s="5"/>
      <c r="G85" s="5"/>
    </row>
    <row r="86" spans="1:7" s="2" customFormat="1" ht="21.75" customHeight="1">
      <c r="A86" s="38"/>
      <c r="B86" s="38"/>
      <c r="C86" s="2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20.25">
      <c r="A88" s="5" t="s">
        <v>83</v>
      </c>
      <c r="B88" s="5"/>
      <c r="C88" s="5"/>
      <c r="D88" s="5"/>
      <c r="E88" s="5"/>
      <c r="F88" s="5"/>
      <c r="G88" s="5"/>
    </row>
    <row r="89" spans="1:7" s="2" customFormat="1" ht="20.25">
      <c r="A89" s="5"/>
      <c r="B89" s="5"/>
      <c r="C89" s="5"/>
      <c r="D89" s="5"/>
      <c r="E89" s="5"/>
      <c r="F89" s="5"/>
      <c r="G89" s="5"/>
    </row>
    <row r="90" spans="1:7" s="2" customFormat="1" ht="81">
      <c r="A90" s="14" t="s">
        <v>27</v>
      </c>
      <c r="B90" s="14" t="s">
        <v>28</v>
      </c>
      <c r="C90" s="14" t="s">
        <v>11</v>
      </c>
      <c r="D90" s="14" t="s">
        <v>71</v>
      </c>
      <c r="E90" s="5"/>
      <c r="F90" s="5"/>
      <c r="G90" s="5"/>
    </row>
    <row r="91" spans="1:7" s="2" customFormat="1" ht="20.25">
      <c r="A91" s="8">
        <v>1</v>
      </c>
      <c r="B91" s="8">
        <v>2</v>
      </c>
      <c r="C91" s="8">
        <v>3</v>
      </c>
      <c r="D91" s="8" t="s">
        <v>29</v>
      </c>
      <c r="E91" s="5"/>
      <c r="F91" s="5"/>
      <c r="G91" s="5"/>
    </row>
    <row r="92" spans="1:7" s="2" customFormat="1" ht="20.25">
      <c r="A92" s="53" t="s">
        <v>100</v>
      </c>
      <c r="B92" s="17">
        <v>11</v>
      </c>
      <c r="C92" s="17">
        <v>100</v>
      </c>
      <c r="D92" s="33">
        <f t="shared" ref="D92:D94" si="1">B92*C92</f>
        <v>1100</v>
      </c>
      <c r="E92" s="5"/>
      <c r="F92" s="5"/>
      <c r="G92" s="5"/>
    </row>
    <row r="93" spans="1:7" s="2" customFormat="1" ht="20.25">
      <c r="A93" s="53" t="s">
        <v>128</v>
      </c>
      <c r="B93" s="17">
        <v>5</v>
      </c>
      <c r="C93" s="17">
        <v>90</v>
      </c>
      <c r="D93" s="33">
        <f t="shared" si="1"/>
        <v>450</v>
      </c>
      <c r="E93" s="5"/>
      <c r="F93" s="5"/>
      <c r="G93" s="5"/>
    </row>
    <row r="94" spans="1:7" s="2" customFormat="1" ht="20.25">
      <c r="A94" s="7" t="s">
        <v>77</v>
      </c>
      <c r="B94" s="7">
        <v>22</v>
      </c>
      <c r="C94" s="31">
        <v>15</v>
      </c>
      <c r="D94" s="33">
        <f t="shared" si="1"/>
        <v>330</v>
      </c>
      <c r="E94" s="5"/>
      <c r="F94" s="5"/>
      <c r="G94" s="5"/>
    </row>
    <row r="95" spans="1:7" s="2" customFormat="1" ht="20.25">
      <c r="A95" s="29" t="s">
        <v>41</v>
      </c>
      <c r="B95" s="34" t="s">
        <v>14</v>
      </c>
      <c r="C95" s="34" t="s">
        <v>14</v>
      </c>
      <c r="D95" s="35">
        <f>SUM(D92:D94)</f>
        <v>1880</v>
      </c>
      <c r="E95" s="5"/>
      <c r="F95" s="5"/>
      <c r="G95" s="5"/>
    </row>
    <row r="96" spans="1:7" s="2" customFormat="1" ht="20.25">
      <c r="A96" s="7" t="s">
        <v>42</v>
      </c>
      <c r="B96" s="34" t="s">
        <v>14</v>
      </c>
      <c r="C96" s="34" t="s">
        <v>14</v>
      </c>
      <c r="D96" s="33">
        <f>D95/8</f>
        <v>235</v>
      </c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5"/>
      <c r="B99" s="5"/>
      <c r="C99" s="5"/>
      <c r="D99" s="5"/>
      <c r="E99" s="5"/>
      <c r="F99" s="5"/>
      <c r="G99" s="5"/>
    </row>
    <row r="100" spans="1:20" s="2" customFormat="1" ht="20.25">
      <c r="A100" s="65" t="s">
        <v>55</v>
      </c>
      <c r="B100" s="65"/>
      <c r="C100" s="65"/>
      <c r="D100" s="65"/>
      <c r="E100" s="5"/>
      <c r="F100" s="5"/>
      <c r="G100" s="5"/>
    </row>
    <row r="101" spans="1:20" s="2" customFormat="1" ht="20.25">
      <c r="A101" s="66" t="s">
        <v>117</v>
      </c>
      <c r="B101" s="66"/>
      <c r="C101" s="66"/>
      <c r="D101" s="66"/>
      <c r="E101" s="5"/>
      <c r="F101" s="5"/>
      <c r="G101" s="5"/>
    </row>
    <row r="102" spans="1:20" s="2" customFormat="1" ht="18" customHeight="1">
      <c r="A102" s="67" t="s">
        <v>56</v>
      </c>
      <c r="B102" s="67"/>
      <c r="C102" s="67"/>
      <c r="D102" s="67"/>
      <c r="E102" s="5"/>
      <c r="F102" s="5"/>
      <c r="G102" s="5"/>
    </row>
    <row r="103" spans="1:20" s="2" customFormat="1" ht="20.25">
      <c r="A103" s="5"/>
      <c r="B103" s="5"/>
      <c r="C103" s="5"/>
      <c r="D103" s="5"/>
      <c r="E103" s="5"/>
      <c r="F103" s="5"/>
      <c r="G103" s="5"/>
    </row>
    <row r="104" spans="1:20" s="2" customFormat="1" ht="20.25">
      <c r="A104" s="68" t="s">
        <v>43</v>
      </c>
      <c r="B104" s="69"/>
      <c r="C104" s="70"/>
      <c r="D104" s="7" t="s">
        <v>50</v>
      </c>
      <c r="E104" s="5"/>
      <c r="F104" s="5"/>
      <c r="G104" s="5"/>
    </row>
    <row r="105" spans="1:20" s="2" customFormat="1" ht="21">
      <c r="A105" s="71" t="s">
        <v>44</v>
      </c>
      <c r="B105" s="58"/>
      <c r="C105" s="59"/>
      <c r="D105" s="11">
        <f>SUM(D106:D109)</f>
        <v>9493.5637333333325</v>
      </c>
      <c r="E105" s="5"/>
      <c r="F105" s="5"/>
      <c r="G105" s="5"/>
    </row>
    <row r="106" spans="1:20" s="2" customFormat="1" ht="21" customHeight="1">
      <c r="A106" s="61" t="s">
        <v>46</v>
      </c>
      <c r="B106" s="58"/>
      <c r="C106" s="59"/>
      <c r="D106" s="9">
        <f>E39</f>
        <v>3415.7555555555555</v>
      </c>
      <c r="E106" s="5"/>
      <c r="F106" s="5"/>
      <c r="G106" s="5"/>
    </row>
    <row r="107" spans="1:20" s="2" customFormat="1" ht="22.5" customHeight="1">
      <c r="A107" s="61" t="s">
        <v>47</v>
      </c>
      <c r="B107" s="58"/>
      <c r="C107" s="59"/>
      <c r="D107" s="9">
        <f>F39</f>
        <v>1031.5581777777777</v>
      </c>
      <c r="E107" s="5"/>
      <c r="F107" s="5"/>
      <c r="G107" s="5"/>
    </row>
    <row r="108" spans="1:20" s="2" customFormat="1" ht="22.5" customHeight="1">
      <c r="A108" s="61" t="s">
        <v>48</v>
      </c>
      <c r="B108" s="58"/>
      <c r="C108" s="59"/>
      <c r="D108" s="9">
        <v>0</v>
      </c>
      <c r="E108" s="5"/>
      <c r="F108" s="5"/>
      <c r="G108" s="5"/>
    </row>
    <row r="109" spans="1:20" s="2" customFormat="1" ht="39" customHeight="1">
      <c r="A109" s="61" t="s">
        <v>73</v>
      </c>
      <c r="B109" s="58"/>
      <c r="C109" s="59"/>
      <c r="D109" s="9">
        <f>E52</f>
        <v>5046.25</v>
      </c>
      <c r="E109" s="5"/>
      <c r="F109" s="5"/>
      <c r="G109" s="5"/>
      <c r="P109" s="2">
        <v>11592</v>
      </c>
      <c r="Q109" s="2">
        <v>49.7</v>
      </c>
      <c r="T109" s="2" t="s">
        <v>102</v>
      </c>
    </row>
    <row r="110" spans="1:20" s="2" customFormat="1" ht="21">
      <c r="A110" s="60" t="s">
        <v>45</v>
      </c>
      <c r="B110" s="58"/>
      <c r="C110" s="59"/>
      <c r="D110" s="11">
        <f>SUM(D111:D115)*D116</f>
        <v>1503.617992000919</v>
      </c>
      <c r="E110" s="5"/>
      <c r="F110" s="5"/>
      <c r="G110" s="5"/>
      <c r="O110" s="2" t="s">
        <v>99</v>
      </c>
      <c r="P110" s="2">
        <v>1578</v>
      </c>
      <c r="Q110" s="2">
        <v>22</v>
      </c>
      <c r="R110" s="2">
        <v>1.302</v>
      </c>
      <c r="T110" s="2" t="s">
        <v>101</v>
      </c>
    </row>
    <row r="111" spans="1:20" s="2" customFormat="1" ht="40.5" customHeight="1">
      <c r="A111" s="61" t="s">
        <v>72</v>
      </c>
      <c r="B111" s="58"/>
      <c r="C111" s="59"/>
      <c r="D111" s="9">
        <f>R112</f>
        <v>9.3171053992395425</v>
      </c>
      <c r="E111" s="5"/>
      <c r="F111" s="5"/>
      <c r="G111" s="5"/>
      <c r="I111" s="46"/>
      <c r="L111" s="2" t="s">
        <v>98</v>
      </c>
      <c r="M111" s="2" t="s">
        <v>137</v>
      </c>
      <c r="O111" s="50">
        <v>3863.06</v>
      </c>
      <c r="R111" s="2">
        <f>O111/P110*Q110*R110</f>
        <v>70.122617642585553</v>
      </c>
    </row>
    <row r="112" spans="1:20" s="2" customFormat="1" ht="42" customHeight="1">
      <c r="A112" s="61" t="s">
        <v>92</v>
      </c>
      <c r="B112" s="58"/>
      <c r="C112" s="59"/>
      <c r="D112" s="9">
        <f>C84</f>
        <v>34.524056152532104</v>
      </c>
      <c r="E112" s="5"/>
      <c r="F112" s="5"/>
      <c r="G112" s="5"/>
      <c r="I112" s="46"/>
      <c r="L112" s="2" t="s">
        <v>82</v>
      </c>
      <c r="O112" s="50">
        <v>513.28</v>
      </c>
      <c r="R112" s="2">
        <f>O112/P110*Q110*R110</f>
        <v>9.3171053992395425</v>
      </c>
    </row>
    <row r="113" spans="1:18" s="2" customFormat="1" ht="39.75" customHeight="1">
      <c r="A113" s="61" t="s">
        <v>49</v>
      </c>
      <c r="B113" s="58"/>
      <c r="C113" s="59"/>
      <c r="D113" s="36">
        <f>R114</f>
        <v>12.696557350311959</v>
      </c>
      <c r="E113" s="5"/>
      <c r="F113" s="5"/>
      <c r="G113" s="5"/>
      <c r="I113" s="46"/>
      <c r="O113" s="48"/>
    </row>
    <row r="114" spans="1:18" s="2" customFormat="1" ht="39.75" customHeight="1">
      <c r="A114" s="61" t="s">
        <v>88</v>
      </c>
      <c r="B114" s="58"/>
      <c r="C114" s="59"/>
      <c r="D114" s="36">
        <f>R111</f>
        <v>70.122617642585553</v>
      </c>
      <c r="E114" s="5"/>
      <c r="F114" s="5"/>
      <c r="G114" s="5"/>
      <c r="N114" s="2" t="s">
        <v>97</v>
      </c>
      <c r="O114" s="54">
        <v>212408.69</v>
      </c>
      <c r="R114" s="2">
        <f>O114/P110*Q110/P109*Q109</f>
        <v>12.696557350311959</v>
      </c>
    </row>
    <row r="115" spans="1:18" s="2" customFormat="1" ht="39" customHeight="1">
      <c r="A115" s="61" t="s">
        <v>74</v>
      </c>
      <c r="B115" s="58"/>
      <c r="C115" s="59"/>
      <c r="D115" s="9">
        <f>D96</f>
        <v>235</v>
      </c>
      <c r="E115" s="5"/>
      <c r="F115" s="5"/>
      <c r="G115" s="5"/>
    </row>
    <row r="116" spans="1:18" s="2" customFormat="1" ht="41.25" customHeight="1">
      <c r="A116" s="62" t="s">
        <v>87</v>
      </c>
      <c r="B116" s="58"/>
      <c r="C116" s="59"/>
      <c r="D116" s="9">
        <f>(D111+D112+D113+D115)/D114</f>
        <v>4.1575418702714311</v>
      </c>
      <c r="E116" s="5"/>
      <c r="F116" s="5"/>
      <c r="G116" s="5"/>
    </row>
    <row r="117" spans="1:18" s="2" customFormat="1" ht="24" customHeight="1">
      <c r="A117" s="60" t="s">
        <v>51</v>
      </c>
      <c r="B117" s="58"/>
      <c r="C117" s="59"/>
      <c r="D117" s="11">
        <f>D105+D110</f>
        <v>10997.181725334252</v>
      </c>
      <c r="E117" s="5"/>
      <c r="F117" s="5"/>
      <c r="G117" s="12"/>
    </row>
    <row r="118" spans="1:18" s="2" customFormat="1" ht="21">
      <c r="A118" s="63" t="s">
        <v>115</v>
      </c>
      <c r="B118" s="58"/>
      <c r="C118" s="59"/>
      <c r="D118" s="9">
        <f>D117*8</f>
        <v>87977.453802674019</v>
      </c>
      <c r="E118" s="5"/>
      <c r="F118" s="5"/>
      <c r="G118" s="5"/>
      <c r="O118" s="2" t="s">
        <v>110</v>
      </c>
    </row>
    <row r="119" spans="1:18" s="2" customFormat="1" ht="22.5" customHeight="1">
      <c r="A119" s="57" t="s">
        <v>116</v>
      </c>
      <c r="B119" s="58"/>
      <c r="C119" s="59"/>
      <c r="D119" s="9">
        <f>D118/22</f>
        <v>3998.9751728488191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52</v>
      </c>
      <c r="B120" s="58"/>
      <c r="C120" s="59"/>
      <c r="D120" s="37">
        <f>ROUND(D117/22,2)</f>
        <v>499.87</v>
      </c>
      <c r="E120" s="5"/>
      <c r="F120" s="5"/>
      <c r="G120" s="5"/>
      <c r="O120" s="2" t="s">
        <v>109</v>
      </c>
    </row>
    <row r="121" spans="1:18" s="2" customFormat="1" ht="21" customHeight="1">
      <c r="A121" s="57" t="s">
        <v>53</v>
      </c>
      <c r="B121" s="58"/>
      <c r="C121" s="59"/>
      <c r="D121" s="55">
        <f>ROUND(D120/8,2)</f>
        <v>62.48</v>
      </c>
      <c r="E121" s="5"/>
      <c r="F121" s="5"/>
      <c r="G121" s="5"/>
      <c r="O121" s="2" t="s">
        <v>111</v>
      </c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/>
      <c r="B125" s="5"/>
      <c r="C125" s="5"/>
      <c r="D125" s="5"/>
      <c r="E125" s="5"/>
      <c r="F125" s="5"/>
      <c r="G125" s="5"/>
    </row>
    <row r="126" spans="1:18" s="2" customFormat="1" ht="20.25">
      <c r="A126" s="5" t="s">
        <v>95</v>
      </c>
      <c r="B126" s="5"/>
      <c r="C126" s="5"/>
      <c r="E126" s="5" t="s">
        <v>96</v>
      </c>
      <c r="F126" s="5"/>
      <c r="G126" s="5"/>
    </row>
    <row r="127" spans="1:18" s="2" customFormat="1" ht="20.25">
      <c r="A127" s="5"/>
      <c r="B127" s="5"/>
      <c r="C127" s="5"/>
      <c r="D127" s="5"/>
      <c r="E127" s="5"/>
      <c r="F127" s="5"/>
      <c r="G127" s="5"/>
    </row>
    <row r="128" spans="1:18" s="2" customFormat="1" ht="20.25">
      <c r="B128" s="5"/>
      <c r="C128" s="5"/>
      <c r="D128" s="5"/>
      <c r="E128" s="5"/>
      <c r="F128" s="5"/>
      <c r="G128" s="5"/>
    </row>
    <row r="129" spans="1:7" s="2" customFormat="1" ht="20.25">
      <c r="A129" s="41" t="s">
        <v>54</v>
      </c>
      <c r="B129" s="5"/>
      <c r="C129" s="5"/>
      <c r="D129" s="5"/>
      <c r="E129" s="5"/>
      <c r="F129" s="5"/>
      <c r="G129" s="5"/>
    </row>
    <row r="130" spans="1:7" s="2" customFormat="1">
      <c r="A130" s="41" t="s">
        <v>105</v>
      </c>
    </row>
    <row r="131" spans="1:7" s="2" customFormat="1"/>
    <row r="132" spans="1:7" s="2" customFormat="1"/>
    <row r="133" spans="1:7" s="2" customFormat="1"/>
    <row r="134" spans="1:7" s="2" customFormat="1"/>
    <row r="135" spans="1:7" s="2" customFormat="1"/>
    <row r="136" spans="1:7" s="2" customFormat="1"/>
    <row r="137" spans="1:7" s="2" customFormat="1"/>
    <row r="138" spans="1:7" s="2" customFormat="1"/>
    <row r="139" spans="1:7" s="2" customFormat="1"/>
    <row r="140" spans="1:7" s="2" customFormat="1"/>
    <row r="141" spans="1:7" s="2" customFormat="1"/>
    <row r="142" spans="1:7" s="2" customFormat="1"/>
    <row r="143" spans="1:7" s="2" customFormat="1"/>
    <row r="144" spans="1:7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</sheetData>
  <mergeCells count="36">
    <mergeCell ref="A81:B81"/>
    <mergeCell ref="A1:F1"/>
    <mergeCell ref="A2:F2"/>
    <mergeCell ref="A4:G4"/>
    <mergeCell ref="A58:B58"/>
    <mergeCell ref="A74:B74"/>
    <mergeCell ref="A75:B75"/>
    <mergeCell ref="A76:B76"/>
    <mergeCell ref="A77:B77"/>
    <mergeCell ref="A78:B78"/>
    <mergeCell ref="A79:B79"/>
    <mergeCell ref="A80:B80"/>
    <mergeCell ref="A109:C109"/>
    <mergeCell ref="A82:B82"/>
    <mergeCell ref="A83:B83"/>
    <mergeCell ref="A84:B84"/>
    <mergeCell ref="A100:D100"/>
    <mergeCell ref="A101:D101"/>
    <mergeCell ref="A102:D102"/>
    <mergeCell ref="A104:C104"/>
    <mergeCell ref="A105:C105"/>
    <mergeCell ref="A106:C106"/>
    <mergeCell ref="A107:C107"/>
    <mergeCell ref="A108:C108"/>
    <mergeCell ref="A121:C121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2" max="5" man="1"/>
    <brk id="98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T154"/>
  <sheetViews>
    <sheetView workbookViewId="0">
      <selection activeCell="E51" sqref="E51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5.28515625" style="3" customWidth="1"/>
    <col min="16" max="17" width="9.140625" style="3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143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119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(B27+B69)/12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144</v>
      </c>
      <c r="B38" s="13">
        <v>33350</v>
      </c>
      <c r="C38" s="13">
        <v>72</v>
      </c>
      <c r="D38" s="13">
        <v>8</v>
      </c>
      <c r="E38" s="15">
        <f>B38/C38*D38</f>
        <v>3705.5555555555557</v>
      </c>
      <c r="F38" s="16">
        <f>E38*0.302</f>
        <v>1119.0777777777778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3705.5555555555557</v>
      </c>
      <c r="F39" s="18">
        <f>SUM(F38:F38)</f>
        <v>1119.0777777777778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440</v>
      </c>
      <c r="D47" s="7">
        <v>23</v>
      </c>
      <c r="E47" s="9">
        <f t="shared" ref="E47:E49" si="0">C47*D47</f>
        <v>10120</v>
      </c>
      <c r="F47" s="23"/>
      <c r="G47" s="24"/>
    </row>
    <row r="48" spans="1:7" s="2" customFormat="1" ht="20.25">
      <c r="A48" s="7" t="s">
        <v>122</v>
      </c>
      <c r="B48" s="8" t="s">
        <v>104</v>
      </c>
      <c r="C48" s="9">
        <v>30000</v>
      </c>
      <c r="D48" s="7">
        <v>1</v>
      </c>
      <c r="E48" s="9">
        <f t="shared" si="0"/>
        <v>30000</v>
      </c>
      <c r="F48" s="23"/>
      <c r="G48" s="24"/>
    </row>
    <row r="49" spans="1:7" s="2" customFormat="1" ht="20.25">
      <c r="A49" s="7" t="s">
        <v>103</v>
      </c>
      <c r="B49" s="8" t="s">
        <v>108</v>
      </c>
      <c r="C49" s="9">
        <v>280</v>
      </c>
      <c r="D49" s="7">
        <v>5</v>
      </c>
      <c r="E49" s="9">
        <f t="shared" si="0"/>
        <v>1400</v>
      </c>
      <c r="F49" s="23"/>
      <c r="G49" s="24"/>
    </row>
    <row r="50" spans="1:7" s="2" customFormat="1" ht="20.25">
      <c r="A50" s="51" t="s">
        <v>41</v>
      </c>
      <c r="B50" s="52" t="s">
        <v>14</v>
      </c>
      <c r="C50" s="52" t="s">
        <v>14</v>
      </c>
      <c r="D50" s="52" t="s">
        <v>14</v>
      </c>
      <c r="E50" s="36">
        <f>SUM(E47:E49)</f>
        <v>41520</v>
      </c>
      <c r="F50" s="23"/>
      <c r="G50" s="24"/>
    </row>
    <row r="51" spans="1:7" s="2" customFormat="1" ht="20.25">
      <c r="A51" s="51" t="s">
        <v>42</v>
      </c>
      <c r="B51" s="52" t="s">
        <v>14</v>
      </c>
      <c r="C51" s="52" t="s">
        <v>14</v>
      </c>
      <c r="D51" s="52" t="s">
        <v>14</v>
      </c>
      <c r="E51" s="36">
        <f>E50/8</f>
        <v>5190</v>
      </c>
      <c r="F51" s="23"/>
      <c r="G51" s="24"/>
    </row>
    <row r="52" spans="1:7" s="2" customFormat="1" ht="20.25">
      <c r="A52" s="24"/>
      <c r="B52" s="22"/>
      <c r="C52" s="22"/>
      <c r="D52" s="22"/>
      <c r="E52" s="25"/>
      <c r="F52" s="25"/>
      <c r="G52" s="5"/>
    </row>
    <row r="53" spans="1:7" s="2" customFormat="1" ht="20.25">
      <c r="A53" s="5"/>
      <c r="B53" s="5"/>
      <c r="C53" s="5"/>
      <c r="D53" s="5"/>
      <c r="E53" s="5"/>
      <c r="F53" s="5"/>
      <c r="G53" s="5"/>
    </row>
    <row r="54" spans="1:7" s="2" customFormat="1" ht="20.25">
      <c r="A54" s="5" t="s">
        <v>66</v>
      </c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19.5" customHeight="1">
      <c r="A57" s="73" t="s">
        <v>91</v>
      </c>
      <c r="B57" s="73"/>
      <c r="C57" s="26"/>
      <c r="D57" s="26"/>
      <c r="E57" s="26"/>
      <c r="F57" s="26"/>
      <c r="G57" s="26"/>
    </row>
    <row r="58" spans="1:7" s="2" customFormat="1" ht="20.25">
      <c r="A58" s="27" t="s">
        <v>67</v>
      </c>
      <c r="B58" s="28"/>
      <c r="C58" s="28"/>
      <c r="D58" s="28"/>
      <c r="E58" s="28"/>
      <c r="F58" s="28"/>
      <c r="G58" s="28"/>
    </row>
    <row r="59" spans="1:7" s="2" customFormat="1" ht="20.25">
      <c r="A59" s="5" t="s">
        <v>68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69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70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89</v>
      </c>
      <c r="B62" s="5"/>
      <c r="C62" s="5"/>
      <c r="D62" s="5"/>
      <c r="E62" s="5"/>
      <c r="F62" s="5"/>
      <c r="G62" s="5"/>
    </row>
    <row r="63" spans="1:7" s="2" customFormat="1" ht="20.25">
      <c r="A63" s="5"/>
      <c r="B63" s="5"/>
      <c r="C63" s="5"/>
      <c r="D63" s="5"/>
      <c r="E63" s="5"/>
      <c r="F63" s="5"/>
      <c r="G63" s="5"/>
    </row>
    <row r="64" spans="1:7" s="2" customFormat="1" ht="20.25" hidden="1">
      <c r="A64" s="7" t="s">
        <v>35</v>
      </c>
      <c r="B64" s="7">
        <v>40.700000000000003</v>
      </c>
      <c r="C64" s="5"/>
      <c r="D64" s="5"/>
      <c r="E64" s="5"/>
      <c r="F64" s="5"/>
      <c r="G64" s="5"/>
    </row>
    <row r="65" spans="1:7" s="2" customFormat="1" ht="20.25" hidden="1">
      <c r="A65" s="7" t="s">
        <v>36</v>
      </c>
      <c r="B65" s="7">
        <v>1832.9</v>
      </c>
      <c r="C65" s="5"/>
      <c r="D65" s="5"/>
      <c r="E65" s="5"/>
      <c r="F65" s="5"/>
      <c r="G65" s="5"/>
    </row>
    <row r="66" spans="1:7" s="2" customFormat="1" ht="20.25" hidden="1">
      <c r="A66" s="7" t="s">
        <v>37</v>
      </c>
      <c r="B66" s="7">
        <v>18.899999999999999</v>
      </c>
      <c r="C66" s="5"/>
      <c r="D66" s="5"/>
      <c r="E66" s="5"/>
      <c r="F66" s="5"/>
      <c r="G66" s="5"/>
    </row>
    <row r="67" spans="1:7" s="2" customFormat="1" ht="20.25" hidden="1">
      <c r="A67" s="7" t="s">
        <v>38</v>
      </c>
      <c r="B67" s="7">
        <v>10.9</v>
      </c>
      <c r="C67" s="5"/>
      <c r="D67" s="5"/>
      <c r="E67" s="5"/>
      <c r="F67" s="5"/>
      <c r="G67" s="5"/>
    </row>
    <row r="68" spans="1:7" s="2" customFormat="1" ht="20.25" hidden="1">
      <c r="A68" s="7" t="s">
        <v>39</v>
      </c>
      <c r="B68" s="7">
        <v>407.78</v>
      </c>
      <c r="C68" s="5"/>
      <c r="D68" s="5"/>
      <c r="E68" s="5"/>
      <c r="F68" s="5"/>
      <c r="G68" s="5"/>
    </row>
    <row r="69" spans="1:7" s="2" customFormat="1" ht="20.25" hidden="1">
      <c r="A69" s="29" t="s">
        <v>40</v>
      </c>
      <c r="B69" s="29">
        <f>SUM(B64:B68)</f>
        <v>2311.1800000000003</v>
      </c>
      <c r="C69" s="5"/>
      <c r="D69" s="5"/>
      <c r="E69" s="5"/>
      <c r="F69" s="5"/>
      <c r="G69" s="5"/>
    </row>
    <row r="70" spans="1:7" s="2" customFormat="1" ht="20.25">
      <c r="A70" s="5" t="s">
        <v>57</v>
      </c>
      <c r="B70" s="5"/>
      <c r="C70" s="5"/>
      <c r="D70" s="5"/>
      <c r="E70" s="5"/>
      <c r="F70" s="5"/>
      <c r="G70" s="5"/>
    </row>
    <row r="71" spans="1:7" s="2" customFormat="1" ht="20.25">
      <c r="A71" s="5"/>
      <c r="B71" s="5"/>
      <c r="C71" s="5"/>
      <c r="D71" s="5"/>
      <c r="E71" s="5"/>
      <c r="F71" s="5"/>
      <c r="G71" s="5"/>
    </row>
    <row r="72" spans="1:7" s="2" customFormat="1" ht="20.25">
      <c r="A72" s="5"/>
      <c r="B72" s="30"/>
      <c r="C72" s="5"/>
      <c r="D72" s="5"/>
      <c r="E72" s="5"/>
      <c r="F72" s="5"/>
      <c r="G72" s="5"/>
    </row>
    <row r="73" spans="1:7" s="2" customFormat="1" ht="20.25">
      <c r="A73" s="68" t="s">
        <v>22</v>
      </c>
      <c r="B73" s="70"/>
      <c r="C73" s="31"/>
      <c r="D73" s="5"/>
      <c r="E73" s="5"/>
      <c r="F73" s="5"/>
      <c r="G73" s="5"/>
    </row>
    <row r="74" spans="1:7" s="2" customFormat="1" ht="33" customHeight="1">
      <c r="A74" s="61" t="s">
        <v>23</v>
      </c>
      <c r="B74" s="64"/>
      <c r="C74" s="9">
        <v>5396020</v>
      </c>
      <c r="D74" s="5"/>
      <c r="F74" s="25"/>
      <c r="G74" s="5"/>
    </row>
    <row r="75" spans="1:7" s="2" customFormat="1" ht="38.25" customHeight="1">
      <c r="A75" s="61" t="s">
        <v>24</v>
      </c>
      <c r="B75" s="64"/>
      <c r="C75" s="32">
        <v>1000897.15</v>
      </c>
      <c r="D75" s="5"/>
      <c r="F75" s="56"/>
      <c r="G75" s="5"/>
    </row>
    <row r="76" spans="1:7" s="2" customFormat="1" ht="42.75" customHeight="1">
      <c r="A76" s="61" t="s">
        <v>25</v>
      </c>
      <c r="B76" s="64"/>
      <c r="C76" s="32">
        <v>533978.53</v>
      </c>
      <c r="D76" s="5"/>
      <c r="F76" s="56"/>
      <c r="G76" s="5"/>
    </row>
    <row r="77" spans="1:7" s="2" customFormat="1" ht="31.5" hidden="1" customHeight="1">
      <c r="A77" s="61" t="s">
        <v>26</v>
      </c>
      <c r="B77" s="64"/>
      <c r="C77" s="32">
        <v>5978.9</v>
      </c>
      <c r="D77" s="5"/>
      <c r="E77" s="5"/>
      <c r="F77" s="5"/>
      <c r="G77" s="5"/>
    </row>
    <row r="78" spans="1:7" s="2" customFormat="1" ht="54" hidden="1" customHeight="1">
      <c r="A78" s="61" t="s">
        <v>81</v>
      </c>
      <c r="B78" s="64"/>
      <c r="C78" s="32">
        <v>49</v>
      </c>
      <c r="D78" s="5"/>
      <c r="E78" s="5"/>
      <c r="F78" s="5"/>
      <c r="G78" s="5"/>
    </row>
    <row r="79" spans="1:7" s="2" customFormat="1" ht="40.5" customHeight="1">
      <c r="A79" s="61" t="s">
        <v>136</v>
      </c>
      <c r="B79" s="64"/>
      <c r="C79" s="9">
        <v>1578</v>
      </c>
      <c r="D79" s="5"/>
      <c r="E79" s="5"/>
      <c r="F79" s="5"/>
      <c r="G79" s="5"/>
    </row>
    <row r="80" spans="1:7" s="2" customFormat="1" ht="36.75" customHeight="1">
      <c r="A80" s="61" t="s">
        <v>84</v>
      </c>
      <c r="B80" s="64"/>
      <c r="C80" s="9">
        <v>23</v>
      </c>
      <c r="D80" s="5"/>
      <c r="E80" s="5"/>
      <c r="F80" s="5"/>
      <c r="G80" s="5"/>
    </row>
    <row r="81" spans="1:7" s="2" customFormat="1" ht="31.5" customHeight="1">
      <c r="A81" s="61" t="s">
        <v>26</v>
      </c>
      <c r="B81" s="64"/>
      <c r="C81" s="49">
        <v>11592</v>
      </c>
      <c r="D81" s="5"/>
      <c r="E81" s="5"/>
      <c r="F81" s="5"/>
      <c r="G81" s="5"/>
    </row>
    <row r="82" spans="1:7" s="2" customFormat="1" ht="47.25" customHeight="1">
      <c r="A82" s="61" t="s">
        <v>90</v>
      </c>
      <c r="B82" s="64"/>
      <c r="C82" s="32">
        <v>49.7</v>
      </c>
      <c r="D82" s="5"/>
      <c r="E82" s="5"/>
      <c r="F82" s="5"/>
      <c r="G82" s="5"/>
    </row>
    <row r="83" spans="1:7" s="2" customFormat="1" ht="80.25" customHeight="1">
      <c r="A83" s="61" t="s">
        <v>94</v>
      </c>
      <c r="B83" s="64"/>
      <c r="C83" s="9">
        <f>(C74+C75+C76)/12/C79*C80/C81*C82</f>
        <v>36.093331432192656</v>
      </c>
      <c r="D83" s="5"/>
      <c r="E83" s="5"/>
      <c r="F83" s="5"/>
      <c r="G83" s="5"/>
    </row>
    <row r="84" spans="1:7" s="2" customFormat="1" ht="29.25" customHeight="1">
      <c r="A84" s="38"/>
      <c r="B84" s="38"/>
      <c r="C84" s="25"/>
      <c r="D84" s="5"/>
      <c r="E84" s="5"/>
      <c r="F84" s="5"/>
      <c r="G84" s="5"/>
    </row>
    <row r="85" spans="1:7" s="2" customFormat="1" ht="21.75" customHeight="1">
      <c r="A85" s="38"/>
      <c r="B85" s="38"/>
      <c r="C85" s="25"/>
      <c r="D85" s="5"/>
      <c r="E85" s="5"/>
      <c r="F85" s="5"/>
      <c r="G85" s="5"/>
    </row>
    <row r="86" spans="1:7" s="2" customFormat="1" ht="20.25">
      <c r="A86" s="5"/>
      <c r="B86" s="5"/>
      <c r="C86" s="5"/>
      <c r="D86" s="5"/>
      <c r="E86" s="5"/>
      <c r="F86" s="5"/>
      <c r="G86" s="5"/>
    </row>
    <row r="87" spans="1:7" s="2" customFormat="1" ht="20.25">
      <c r="A87" s="5" t="s">
        <v>83</v>
      </c>
      <c r="B87" s="5"/>
      <c r="C87" s="5"/>
      <c r="D87" s="5"/>
      <c r="E87" s="5"/>
      <c r="F87" s="5"/>
      <c r="G87" s="5"/>
    </row>
    <row r="88" spans="1:7" s="2" customFormat="1" ht="20.25">
      <c r="A88" s="5"/>
      <c r="B88" s="5"/>
      <c r="C88" s="5"/>
      <c r="D88" s="5"/>
      <c r="E88" s="5"/>
      <c r="F88" s="5"/>
      <c r="G88" s="5"/>
    </row>
    <row r="89" spans="1:7" s="2" customFormat="1" ht="81">
      <c r="A89" s="14" t="s">
        <v>27</v>
      </c>
      <c r="B89" s="14" t="s">
        <v>28</v>
      </c>
      <c r="C89" s="14" t="s">
        <v>11</v>
      </c>
      <c r="D89" s="14" t="s">
        <v>71</v>
      </c>
      <c r="E89" s="5"/>
      <c r="F89" s="5"/>
      <c r="G89" s="5"/>
    </row>
    <row r="90" spans="1:7" s="2" customFormat="1" ht="20.25">
      <c r="A90" s="8">
        <v>1</v>
      </c>
      <c r="B90" s="8">
        <v>2</v>
      </c>
      <c r="C90" s="8">
        <v>3</v>
      </c>
      <c r="D90" s="8" t="s">
        <v>29</v>
      </c>
      <c r="E90" s="5"/>
      <c r="F90" s="5"/>
      <c r="G90" s="5"/>
    </row>
    <row r="91" spans="1:7" s="2" customFormat="1" ht="20.25">
      <c r="A91" s="53" t="s">
        <v>100</v>
      </c>
      <c r="B91" s="17">
        <v>11</v>
      </c>
      <c r="C91" s="17">
        <v>100</v>
      </c>
      <c r="D91" s="33">
        <f t="shared" ref="D91:D93" si="1">B91*C91</f>
        <v>1100</v>
      </c>
      <c r="E91" s="5"/>
      <c r="F91" s="5"/>
      <c r="G91" s="5"/>
    </row>
    <row r="92" spans="1:7" s="2" customFormat="1" ht="20.25">
      <c r="A92" s="53" t="s">
        <v>128</v>
      </c>
      <c r="B92" s="17">
        <v>5</v>
      </c>
      <c r="C92" s="17">
        <v>90</v>
      </c>
      <c r="D92" s="33">
        <f t="shared" si="1"/>
        <v>450</v>
      </c>
      <c r="E92" s="5"/>
      <c r="F92" s="5"/>
      <c r="G92" s="5"/>
    </row>
    <row r="93" spans="1:7" s="2" customFormat="1" ht="20.25">
      <c r="A93" s="7" t="s">
        <v>77</v>
      </c>
      <c r="B93" s="7">
        <v>23</v>
      </c>
      <c r="C93" s="31">
        <v>15</v>
      </c>
      <c r="D93" s="33">
        <f t="shared" si="1"/>
        <v>345</v>
      </c>
      <c r="E93" s="5"/>
      <c r="F93" s="5"/>
      <c r="G93" s="5"/>
    </row>
    <row r="94" spans="1:7" s="2" customFormat="1" ht="20.25">
      <c r="A94" s="29" t="s">
        <v>41</v>
      </c>
      <c r="B94" s="34" t="s">
        <v>14</v>
      </c>
      <c r="C94" s="34" t="s">
        <v>14</v>
      </c>
      <c r="D94" s="35">
        <f>SUM(D91:D93)</f>
        <v>1895</v>
      </c>
      <c r="E94" s="5"/>
      <c r="F94" s="5"/>
      <c r="G94" s="5"/>
    </row>
    <row r="95" spans="1:7" s="2" customFormat="1" ht="20.25">
      <c r="A95" s="7" t="s">
        <v>42</v>
      </c>
      <c r="B95" s="34" t="s">
        <v>14</v>
      </c>
      <c r="C95" s="34" t="s">
        <v>14</v>
      </c>
      <c r="D95" s="33">
        <f>D94/8</f>
        <v>236.875</v>
      </c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65" t="s">
        <v>55</v>
      </c>
      <c r="B99" s="65"/>
      <c r="C99" s="65"/>
      <c r="D99" s="65"/>
      <c r="E99" s="5"/>
      <c r="F99" s="5"/>
      <c r="G99" s="5"/>
    </row>
    <row r="100" spans="1:20" s="2" customFormat="1" ht="20.25">
      <c r="A100" s="66" t="s">
        <v>117</v>
      </c>
      <c r="B100" s="66"/>
      <c r="C100" s="66"/>
      <c r="D100" s="66"/>
      <c r="E100" s="5"/>
      <c r="F100" s="5"/>
      <c r="G100" s="5"/>
    </row>
    <row r="101" spans="1:20" s="2" customFormat="1" ht="18" customHeight="1">
      <c r="A101" s="67" t="s">
        <v>56</v>
      </c>
      <c r="B101" s="67"/>
      <c r="C101" s="67"/>
      <c r="D101" s="67"/>
      <c r="E101" s="5"/>
      <c r="F101" s="5"/>
      <c r="G101" s="5"/>
    </row>
    <row r="102" spans="1:20" s="2" customFormat="1" ht="20.25">
      <c r="A102" s="5"/>
      <c r="B102" s="5"/>
      <c r="C102" s="5"/>
      <c r="D102" s="5"/>
      <c r="E102" s="5"/>
      <c r="F102" s="5"/>
      <c r="G102" s="5"/>
    </row>
    <row r="103" spans="1:20" s="2" customFormat="1" ht="20.25">
      <c r="A103" s="68" t="s">
        <v>43</v>
      </c>
      <c r="B103" s="69"/>
      <c r="C103" s="70"/>
      <c r="D103" s="7" t="s">
        <v>50</v>
      </c>
      <c r="E103" s="5"/>
      <c r="F103" s="5"/>
      <c r="G103" s="5"/>
    </row>
    <row r="104" spans="1:20" s="2" customFormat="1" ht="21">
      <c r="A104" s="71" t="s">
        <v>44</v>
      </c>
      <c r="B104" s="58"/>
      <c r="C104" s="59"/>
      <c r="D104" s="11">
        <f>SUM(D105:D108)</f>
        <v>10014.633333333333</v>
      </c>
      <c r="E104" s="5"/>
      <c r="F104" s="5"/>
      <c r="G104" s="5"/>
    </row>
    <row r="105" spans="1:20" s="2" customFormat="1" ht="21" customHeight="1">
      <c r="A105" s="61" t="s">
        <v>46</v>
      </c>
      <c r="B105" s="58"/>
      <c r="C105" s="59"/>
      <c r="D105" s="9">
        <f>E39</f>
        <v>3705.5555555555557</v>
      </c>
      <c r="E105" s="5"/>
      <c r="F105" s="5"/>
      <c r="G105" s="5"/>
    </row>
    <row r="106" spans="1:20" s="2" customFormat="1" ht="22.5" customHeight="1">
      <c r="A106" s="61" t="s">
        <v>47</v>
      </c>
      <c r="B106" s="58"/>
      <c r="C106" s="59"/>
      <c r="D106" s="9">
        <f>F39</f>
        <v>1119.0777777777778</v>
      </c>
      <c r="E106" s="5"/>
      <c r="F106" s="5"/>
      <c r="G106" s="5"/>
    </row>
    <row r="107" spans="1:20" s="2" customFormat="1" ht="22.5" customHeight="1">
      <c r="A107" s="61" t="s">
        <v>48</v>
      </c>
      <c r="B107" s="58"/>
      <c r="C107" s="59"/>
      <c r="D107" s="9">
        <v>0</v>
      </c>
      <c r="E107" s="5"/>
      <c r="F107" s="5"/>
      <c r="G107" s="5"/>
    </row>
    <row r="108" spans="1:20" s="2" customFormat="1" ht="39" customHeight="1">
      <c r="A108" s="61" t="s">
        <v>73</v>
      </c>
      <c r="B108" s="58"/>
      <c r="C108" s="59"/>
      <c r="D108" s="9">
        <f>E51</f>
        <v>5190</v>
      </c>
      <c r="E108" s="5"/>
      <c r="F108" s="5"/>
      <c r="G108" s="5"/>
      <c r="P108" s="2">
        <v>11592</v>
      </c>
      <c r="Q108" s="2">
        <v>49.7</v>
      </c>
      <c r="T108" s="2" t="s">
        <v>102</v>
      </c>
    </row>
    <row r="109" spans="1:20" s="2" customFormat="1" ht="21">
      <c r="A109" s="60" t="s">
        <v>45</v>
      </c>
      <c r="B109" s="58"/>
      <c r="C109" s="59"/>
      <c r="D109" s="11">
        <f>SUM(D110:D114)*D115</f>
        <v>1490.9859890037685</v>
      </c>
      <c r="E109" s="5"/>
      <c r="F109" s="5"/>
      <c r="G109" s="5"/>
      <c r="O109" s="2" t="s">
        <v>99</v>
      </c>
      <c r="P109" s="2">
        <v>1578</v>
      </c>
      <c r="Q109" s="2">
        <v>23</v>
      </c>
      <c r="R109" s="2">
        <v>1.302</v>
      </c>
      <c r="T109" s="2" t="s">
        <v>101</v>
      </c>
    </row>
    <row r="110" spans="1:20" s="2" customFormat="1" ht="40.5" customHeight="1">
      <c r="A110" s="61" t="s">
        <v>72</v>
      </c>
      <c r="B110" s="58"/>
      <c r="C110" s="59"/>
      <c r="D110" s="9">
        <f>R111</f>
        <v>9.7406101901140669</v>
      </c>
      <c r="E110" s="5"/>
      <c r="F110" s="5"/>
      <c r="G110" s="5"/>
      <c r="I110" s="46"/>
      <c r="L110" s="2" t="s">
        <v>98</v>
      </c>
      <c r="M110" s="2" t="s">
        <v>137</v>
      </c>
      <c r="O110" s="50">
        <v>3863.06</v>
      </c>
      <c r="R110" s="2">
        <f>O110/P109*Q109*R109</f>
        <v>73.310009353612173</v>
      </c>
    </row>
    <row r="111" spans="1:20" s="2" customFormat="1" ht="42" customHeight="1">
      <c r="A111" s="61" t="s">
        <v>92</v>
      </c>
      <c r="B111" s="58"/>
      <c r="C111" s="59"/>
      <c r="D111" s="9">
        <f>C83</f>
        <v>36.093331432192656</v>
      </c>
      <c r="E111" s="5"/>
      <c r="F111" s="5"/>
      <c r="G111" s="5"/>
      <c r="I111" s="46"/>
      <c r="L111" s="2" t="s">
        <v>82</v>
      </c>
      <c r="O111" s="50">
        <v>513.28</v>
      </c>
      <c r="R111" s="2">
        <f>O111/P109*Q109*R109</f>
        <v>9.7406101901140669</v>
      </c>
    </row>
    <row r="112" spans="1:20" s="2" customFormat="1" ht="39.75" customHeight="1">
      <c r="A112" s="61" t="s">
        <v>49</v>
      </c>
      <c r="B112" s="58"/>
      <c r="C112" s="59"/>
      <c r="D112" s="36">
        <f>R113</f>
        <v>13.273673593507956</v>
      </c>
      <c r="E112" s="5"/>
      <c r="F112" s="5"/>
      <c r="G112" s="5"/>
      <c r="I112" s="46"/>
      <c r="O112" s="48"/>
    </row>
    <row r="113" spans="1:18" s="2" customFormat="1" ht="39.75" customHeight="1">
      <c r="A113" s="61" t="s">
        <v>88</v>
      </c>
      <c r="B113" s="58"/>
      <c r="C113" s="59"/>
      <c r="D113" s="36">
        <f>R110</f>
        <v>73.310009353612173</v>
      </c>
      <c r="E113" s="5"/>
      <c r="F113" s="5"/>
      <c r="G113" s="5"/>
      <c r="N113" s="2" t="s">
        <v>97</v>
      </c>
      <c r="O113" s="54">
        <v>212408.69</v>
      </c>
      <c r="R113" s="2">
        <f>O113/P109*Q109/P108*Q108</f>
        <v>13.273673593507956</v>
      </c>
    </row>
    <row r="114" spans="1:18" s="2" customFormat="1" ht="39" customHeight="1">
      <c r="A114" s="61" t="s">
        <v>74</v>
      </c>
      <c r="B114" s="58"/>
      <c r="C114" s="59"/>
      <c r="D114" s="9">
        <f>D95</f>
        <v>236.875</v>
      </c>
      <c r="E114" s="5"/>
      <c r="F114" s="5"/>
      <c r="G114" s="5"/>
    </row>
    <row r="115" spans="1:18" s="2" customFormat="1" ht="41.25" customHeight="1">
      <c r="A115" s="62" t="s">
        <v>87</v>
      </c>
      <c r="B115" s="58"/>
      <c r="C115" s="59"/>
      <c r="D115" s="9">
        <f>(D110+D111+D112+D114)/D113</f>
        <v>4.0374106868290944</v>
      </c>
      <c r="E115" s="5"/>
      <c r="F115" s="5"/>
      <c r="G115" s="5"/>
    </row>
    <row r="116" spans="1:18" s="2" customFormat="1" ht="24" customHeight="1">
      <c r="A116" s="60" t="s">
        <v>51</v>
      </c>
      <c r="B116" s="58"/>
      <c r="C116" s="59"/>
      <c r="D116" s="11">
        <f>D104+D109</f>
        <v>11505.619322337101</v>
      </c>
      <c r="E116" s="5"/>
      <c r="F116" s="5"/>
      <c r="G116" s="12"/>
    </row>
    <row r="117" spans="1:18" s="2" customFormat="1" ht="21">
      <c r="A117" s="63" t="s">
        <v>115</v>
      </c>
      <c r="B117" s="58"/>
      <c r="C117" s="59"/>
      <c r="D117" s="9">
        <f>D116*8</f>
        <v>92044.954578696808</v>
      </c>
      <c r="E117" s="5"/>
      <c r="F117" s="5"/>
      <c r="G117" s="5"/>
      <c r="O117" s="2" t="s">
        <v>110</v>
      </c>
    </row>
    <row r="118" spans="1:18" s="2" customFormat="1" ht="22.5" customHeight="1">
      <c r="A118" s="57" t="s">
        <v>116</v>
      </c>
      <c r="B118" s="58"/>
      <c r="C118" s="59"/>
      <c r="D118" s="9">
        <f>D117/23</f>
        <v>4001.9545468998613</v>
      </c>
      <c r="E118" s="5"/>
      <c r="F118" s="5"/>
      <c r="G118" s="5"/>
      <c r="O118" s="2" t="s">
        <v>109</v>
      </c>
    </row>
    <row r="119" spans="1:18" s="2" customFormat="1" ht="21" customHeight="1">
      <c r="A119" s="57" t="s">
        <v>52</v>
      </c>
      <c r="B119" s="58"/>
      <c r="C119" s="59"/>
      <c r="D119" s="37">
        <f>ROUND(D116/23,2)</f>
        <v>500.24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53</v>
      </c>
      <c r="B120" s="58"/>
      <c r="C120" s="59"/>
      <c r="D120" s="55">
        <f>ROUND(D119/8,2)</f>
        <v>62.53</v>
      </c>
      <c r="E120" s="5"/>
      <c r="F120" s="5"/>
      <c r="G120" s="5"/>
      <c r="O120" s="2" t="s">
        <v>111</v>
      </c>
    </row>
    <row r="121" spans="1:18" s="2" customFormat="1" ht="20.25">
      <c r="A121" s="5"/>
      <c r="B121" s="5"/>
      <c r="C121" s="5"/>
      <c r="D121" s="5"/>
      <c r="E121" s="5"/>
      <c r="F121" s="5"/>
      <c r="G121" s="5"/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 t="s">
        <v>95</v>
      </c>
      <c r="B125" s="5"/>
      <c r="C125" s="5"/>
      <c r="E125" s="5" t="s">
        <v>96</v>
      </c>
      <c r="F125" s="5"/>
      <c r="G125" s="5"/>
    </row>
    <row r="126" spans="1:18" s="2" customFormat="1" ht="20.25">
      <c r="A126" s="5"/>
      <c r="B126" s="5"/>
      <c r="C126" s="5"/>
      <c r="D126" s="5"/>
      <c r="E126" s="5"/>
      <c r="F126" s="5"/>
      <c r="G126" s="5"/>
    </row>
    <row r="127" spans="1:18" s="2" customFormat="1" ht="20.25">
      <c r="B127" s="5"/>
      <c r="C127" s="5"/>
      <c r="D127" s="5"/>
      <c r="E127" s="5"/>
      <c r="F127" s="5"/>
      <c r="G127" s="5"/>
    </row>
    <row r="128" spans="1:18" s="2" customFormat="1" ht="20.25">
      <c r="A128" s="41" t="s">
        <v>54</v>
      </c>
      <c r="B128" s="5"/>
      <c r="C128" s="5"/>
      <c r="D128" s="5"/>
      <c r="E128" s="5"/>
      <c r="F128" s="5"/>
      <c r="G128" s="5"/>
    </row>
    <row r="129" spans="1:1" s="2" customFormat="1">
      <c r="A129" s="41" t="s">
        <v>105</v>
      </c>
    </row>
    <row r="130" spans="1:1" s="2" customFormat="1"/>
    <row r="131" spans="1:1" s="2" customFormat="1"/>
    <row r="132" spans="1:1" s="2" customFormat="1"/>
    <row r="133" spans="1:1" s="2" customFormat="1"/>
    <row r="134" spans="1:1" s="2" customFormat="1"/>
    <row r="135" spans="1:1" s="2" customFormat="1"/>
    <row r="136" spans="1:1" s="2" customFormat="1"/>
    <row r="137" spans="1:1" s="2" customFormat="1"/>
    <row r="138" spans="1:1" s="2" customFormat="1"/>
    <row r="139" spans="1:1" s="2" customFormat="1"/>
    <row r="140" spans="1:1" s="2" customFormat="1"/>
    <row r="141" spans="1:1" s="2" customFormat="1"/>
    <row r="142" spans="1:1" s="2" customFormat="1"/>
    <row r="143" spans="1:1" s="2" customFormat="1"/>
    <row r="144" spans="1:1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</sheetData>
  <mergeCells count="36">
    <mergeCell ref="A80:B80"/>
    <mergeCell ref="A1:F1"/>
    <mergeCell ref="A2:F2"/>
    <mergeCell ref="A4:G4"/>
    <mergeCell ref="A57:B57"/>
    <mergeCell ref="A73:B73"/>
    <mergeCell ref="A74:B74"/>
    <mergeCell ref="A75:B75"/>
    <mergeCell ref="A76:B76"/>
    <mergeCell ref="A77:B77"/>
    <mergeCell ref="A78:B78"/>
    <mergeCell ref="A79:B79"/>
    <mergeCell ref="A108:C108"/>
    <mergeCell ref="A81:B81"/>
    <mergeCell ref="A82:B82"/>
    <mergeCell ref="A83:B83"/>
    <mergeCell ref="A99:D99"/>
    <mergeCell ref="A100:D100"/>
    <mergeCell ref="A101:D101"/>
    <mergeCell ref="A103:C103"/>
    <mergeCell ref="A104:C104"/>
    <mergeCell ref="A105:C105"/>
    <mergeCell ref="A106:C106"/>
    <mergeCell ref="A107:C107"/>
    <mergeCell ref="A120:C120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1" max="5" man="1"/>
    <brk id="9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55"/>
  <sheetViews>
    <sheetView workbookViewId="0">
      <selection activeCell="B47" sqref="B47:B4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5.28515625" style="3" customWidth="1"/>
    <col min="16" max="17" width="9.140625" style="3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143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145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(B27+B70)/12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146</v>
      </c>
      <c r="B38" s="13">
        <v>32216</v>
      </c>
      <c r="C38" s="13">
        <v>72</v>
      </c>
      <c r="D38" s="13">
        <v>8</v>
      </c>
      <c r="E38" s="15">
        <f>B38/C38*D38</f>
        <v>3579.5555555555557</v>
      </c>
      <c r="F38" s="16">
        <f>E38*0.302</f>
        <v>1081.0257777777779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3579.5555555555557</v>
      </c>
      <c r="F39" s="18">
        <f>SUM(F38:F38)</f>
        <v>1081.0257777777779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370</v>
      </c>
      <c r="D47" s="7">
        <v>27</v>
      </c>
      <c r="E47" s="9">
        <f t="shared" ref="E47:E50" si="0">C47*D47</f>
        <v>9990</v>
      </c>
      <c r="F47" s="23"/>
      <c r="G47" s="24"/>
    </row>
    <row r="48" spans="1:7" s="2" customFormat="1" ht="20.25">
      <c r="A48" s="7" t="s">
        <v>147</v>
      </c>
      <c r="B48" s="8" t="s">
        <v>104</v>
      </c>
      <c r="C48" s="9">
        <v>15000</v>
      </c>
      <c r="D48" s="7">
        <v>1</v>
      </c>
      <c r="E48" s="9">
        <f t="shared" si="0"/>
        <v>15000</v>
      </c>
      <c r="F48" s="23"/>
      <c r="G48" s="24"/>
    </row>
    <row r="49" spans="1:7" s="2" customFormat="1" ht="20.25">
      <c r="A49" s="7" t="s">
        <v>122</v>
      </c>
      <c r="B49" s="8" t="s">
        <v>104</v>
      </c>
      <c r="C49" s="9">
        <v>30000</v>
      </c>
      <c r="D49" s="7">
        <v>1</v>
      </c>
      <c r="E49" s="9">
        <f t="shared" si="0"/>
        <v>30000</v>
      </c>
      <c r="F49" s="23"/>
      <c r="G49" s="24"/>
    </row>
    <row r="50" spans="1:7" s="2" customFormat="1" ht="20.25">
      <c r="A50" s="7" t="s">
        <v>103</v>
      </c>
      <c r="B50" s="8" t="s">
        <v>108</v>
      </c>
      <c r="C50" s="9">
        <v>280</v>
      </c>
      <c r="D50" s="7">
        <v>5</v>
      </c>
      <c r="E50" s="9">
        <f t="shared" si="0"/>
        <v>1400</v>
      </c>
      <c r="F50" s="23"/>
      <c r="G50" s="24"/>
    </row>
    <row r="51" spans="1:7" s="2" customFormat="1" ht="20.25">
      <c r="A51" s="51" t="s">
        <v>41</v>
      </c>
      <c r="B51" s="52" t="s">
        <v>14</v>
      </c>
      <c r="C51" s="52" t="s">
        <v>14</v>
      </c>
      <c r="D51" s="52" t="s">
        <v>14</v>
      </c>
      <c r="E51" s="36">
        <f>SUM(E47:E50)</f>
        <v>56390</v>
      </c>
      <c r="F51" s="23"/>
      <c r="G51" s="24"/>
    </row>
    <row r="52" spans="1:7" s="2" customFormat="1" ht="20.25">
      <c r="A52" s="51" t="s">
        <v>42</v>
      </c>
      <c r="B52" s="52" t="s">
        <v>14</v>
      </c>
      <c r="C52" s="52" t="s">
        <v>14</v>
      </c>
      <c r="D52" s="52" t="s">
        <v>14</v>
      </c>
      <c r="E52" s="36">
        <f>E51/8</f>
        <v>7048.75</v>
      </c>
      <c r="F52" s="23"/>
      <c r="G52" s="24"/>
    </row>
    <row r="53" spans="1:7" s="2" customFormat="1" ht="20.25">
      <c r="A53" s="24"/>
      <c r="B53" s="22"/>
      <c r="C53" s="22"/>
      <c r="D53" s="22"/>
      <c r="E53" s="25"/>
      <c r="F53" s="2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 t="s">
        <v>66</v>
      </c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20.25">
      <c r="A57" s="5"/>
      <c r="B57" s="5"/>
      <c r="C57" s="5"/>
      <c r="D57" s="5"/>
      <c r="E57" s="5"/>
      <c r="F57" s="5"/>
      <c r="G57" s="5"/>
    </row>
    <row r="58" spans="1:7" s="2" customFormat="1" ht="19.5" customHeight="1">
      <c r="A58" s="73" t="s">
        <v>91</v>
      </c>
      <c r="B58" s="73"/>
      <c r="C58" s="26"/>
      <c r="D58" s="26"/>
      <c r="E58" s="26"/>
      <c r="F58" s="26"/>
      <c r="G58" s="26"/>
    </row>
    <row r="59" spans="1:7" s="2" customFormat="1" ht="20.25">
      <c r="A59" s="27" t="s">
        <v>67</v>
      </c>
      <c r="B59" s="28"/>
      <c r="C59" s="28"/>
      <c r="D59" s="28"/>
      <c r="E59" s="28"/>
      <c r="F59" s="28"/>
      <c r="G59" s="28"/>
    </row>
    <row r="60" spans="1:7" s="2" customFormat="1" ht="20.25">
      <c r="A60" s="5" t="s">
        <v>68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69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70</v>
      </c>
      <c r="B62" s="5"/>
      <c r="C62" s="5"/>
      <c r="D62" s="5"/>
      <c r="E62" s="5"/>
      <c r="F62" s="5"/>
      <c r="G62" s="5"/>
    </row>
    <row r="63" spans="1:7" s="2" customFormat="1" ht="20.25">
      <c r="A63" s="5" t="s">
        <v>89</v>
      </c>
      <c r="B63" s="5"/>
      <c r="C63" s="5"/>
      <c r="D63" s="5"/>
      <c r="E63" s="5"/>
      <c r="F63" s="5"/>
      <c r="G63" s="5"/>
    </row>
    <row r="64" spans="1:7" s="2" customFormat="1" ht="20.25">
      <c r="A64" s="5"/>
      <c r="B64" s="5"/>
      <c r="C64" s="5"/>
      <c r="D64" s="5"/>
      <c r="E64" s="5"/>
      <c r="F64" s="5"/>
      <c r="G64" s="5"/>
    </row>
    <row r="65" spans="1:7" s="2" customFormat="1" ht="20.25" hidden="1">
      <c r="A65" s="7" t="s">
        <v>35</v>
      </c>
      <c r="B65" s="7">
        <v>40.700000000000003</v>
      </c>
      <c r="C65" s="5"/>
      <c r="D65" s="5"/>
      <c r="E65" s="5"/>
      <c r="F65" s="5"/>
      <c r="G65" s="5"/>
    </row>
    <row r="66" spans="1:7" s="2" customFormat="1" ht="20.25" hidden="1">
      <c r="A66" s="7" t="s">
        <v>36</v>
      </c>
      <c r="B66" s="7">
        <v>1832.9</v>
      </c>
      <c r="C66" s="5"/>
      <c r="D66" s="5"/>
      <c r="E66" s="5"/>
      <c r="F66" s="5"/>
      <c r="G66" s="5"/>
    </row>
    <row r="67" spans="1:7" s="2" customFormat="1" ht="20.25" hidden="1">
      <c r="A67" s="7" t="s">
        <v>37</v>
      </c>
      <c r="B67" s="7">
        <v>18.899999999999999</v>
      </c>
      <c r="C67" s="5"/>
      <c r="D67" s="5"/>
      <c r="E67" s="5"/>
      <c r="F67" s="5"/>
      <c r="G67" s="5"/>
    </row>
    <row r="68" spans="1:7" s="2" customFormat="1" ht="20.25" hidden="1">
      <c r="A68" s="7" t="s">
        <v>38</v>
      </c>
      <c r="B68" s="7">
        <v>10.9</v>
      </c>
      <c r="C68" s="5"/>
      <c r="D68" s="5"/>
      <c r="E68" s="5"/>
      <c r="F68" s="5"/>
      <c r="G68" s="5"/>
    </row>
    <row r="69" spans="1:7" s="2" customFormat="1" ht="20.25" hidden="1">
      <c r="A69" s="7" t="s">
        <v>39</v>
      </c>
      <c r="B69" s="7">
        <v>407.78</v>
      </c>
      <c r="C69" s="5"/>
      <c r="D69" s="5"/>
      <c r="E69" s="5"/>
      <c r="F69" s="5"/>
      <c r="G69" s="5"/>
    </row>
    <row r="70" spans="1:7" s="2" customFormat="1" ht="20.25" hidden="1">
      <c r="A70" s="29" t="s">
        <v>40</v>
      </c>
      <c r="B70" s="29">
        <f>SUM(B65:B69)</f>
        <v>2311.1800000000003</v>
      </c>
      <c r="C70" s="5"/>
      <c r="D70" s="5"/>
      <c r="E70" s="5"/>
      <c r="F70" s="5"/>
      <c r="G70" s="5"/>
    </row>
    <row r="71" spans="1:7" s="2" customFormat="1" ht="20.25">
      <c r="A71" s="5" t="s">
        <v>57</v>
      </c>
      <c r="B71" s="5"/>
      <c r="C71" s="5"/>
      <c r="D71" s="5"/>
      <c r="E71" s="5"/>
      <c r="F71" s="5"/>
      <c r="G71" s="5"/>
    </row>
    <row r="72" spans="1:7" s="2" customFormat="1" ht="20.25">
      <c r="A72" s="5"/>
      <c r="B72" s="5"/>
      <c r="C72" s="5"/>
      <c r="D72" s="5"/>
      <c r="E72" s="5"/>
      <c r="F72" s="5"/>
      <c r="G72" s="5"/>
    </row>
    <row r="73" spans="1:7" s="2" customFormat="1" ht="20.25">
      <c r="A73" s="5"/>
      <c r="B73" s="30"/>
      <c r="C73" s="5"/>
      <c r="D73" s="5"/>
      <c r="E73" s="5"/>
      <c r="F73" s="5"/>
      <c r="G73" s="5"/>
    </row>
    <row r="74" spans="1:7" s="2" customFormat="1" ht="20.25">
      <c r="A74" s="68" t="s">
        <v>22</v>
      </c>
      <c r="B74" s="70"/>
      <c r="C74" s="31"/>
      <c r="D74" s="5"/>
      <c r="E74" s="5"/>
      <c r="F74" s="5"/>
      <c r="G74" s="5"/>
    </row>
    <row r="75" spans="1:7" s="2" customFormat="1" ht="33" customHeight="1">
      <c r="A75" s="61" t="s">
        <v>23</v>
      </c>
      <c r="B75" s="64"/>
      <c r="C75" s="9">
        <v>5396020</v>
      </c>
      <c r="D75" s="5"/>
      <c r="F75" s="25"/>
      <c r="G75" s="5"/>
    </row>
    <row r="76" spans="1:7" s="2" customFormat="1" ht="38.25" customHeight="1">
      <c r="A76" s="61" t="s">
        <v>24</v>
      </c>
      <c r="B76" s="64"/>
      <c r="C76" s="32">
        <v>1000897.15</v>
      </c>
      <c r="D76" s="5"/>
      <c r="F76" s="56"/>
      <c r="G76" s="5"/>
    </row>
    <row r="77" spans="1:7" s="2" customFormat="1" ht="42.75" customHeight="1">
      <c r="A77" s="61" t="s">
        <v>25</v>
      </c>
      <c r="B77" s="64"/>
      <c r="C77" s="32">
        <v>533978.53</v>
      </c>
      <c r="D77" s="5"/>
      <c r="F77" s="56"/>
      <c r="G77" s="5"/>
    </row>
    <row r="78" spans="1:7" s="2" customFormat="1" ht="31.5" hidden="1" customHeight="1">
      <c r="A78" s="61" t="s">
        <v>26</v>
      </c>
      <c r="B78" s="64"/>
      <c r="C78" s="32">
        <v>5978.9</v>
      </c>
      <c r="D78" s="5"/>
      <c r="E78" s="5"/>
      <c r="F78" s="5"/>
      <c r="G78" s="5"/>
    </row>
    <row r="79" spans="1:7" s="2" customFormat="1" ht="54" hidden="1" customHeight="1">
      <c r="A79" s="61" t="s">
        <v>81</v>
      </c>
      <c r="B79" s="64"/>
      <c r="C79" s="32">
        <v>49</v>
      </c>
      <c r="D79" s="5"/>
      <c r="E79" s="5"/>
      <c r="F79" s="5"/>
      <c r="G79" s="5"/>
    </row>
    <row r="80" spans="1:7" s="2" customFormat="1" ht="40.5" customHeight="1">
      <c r="A80" s="61" t="s">
        <v>136</v>
      </c>
      <c r="B80" s="64"/>
      <c r="C80" s="9">
        <v>1578</v>
      </c>
      <c r="D80" s="5"/>
      <c r="E80" s="5"/>
      <c r="F80" s="5"/>
      <c r="G80" s="5"/>
    </row>
    <row r="81" spans="1:7" s="2" customFormat="1" ht="36.75" customHeight="1">
      <c r="A81" s="61" t="s">
        <v>84</v>
      </c>
      <c r="B81" s="64"/>
      <c r="C81" s="9">
        <v>27</v>
      </c>
      <c r="D81" s="5"/>
      <c r="E81" s="5"/>
      <c r="F81" s="5"/>
      <c r="G81" s="5"/>
    </row>
    <row r="82" spans="1:7" s="2" customFormat="1" ht="31.5" customHeight="1">
      <c r="A82" s="61" t="s">
        <v>26</v>
      </c>
      <c r="B82" s="64"/>
      <c r="C82" s="49">
        <v>11592</v>
      </c>
      <c r="D82" s="5"/>
      <c r="E82" s="5"/>
      <c r="F82" s="5"/>
      <c r="G82" s="5"/>
    </row>
    <row r="83" spans="1:7" s="2" customFormat="1" ht="47.25" customHeight="1">
      <c r="A83" s="61" t="s">
        <v>90</v>
      </c>
      <c r="B83" s="64"/>
      <c r="C83" s="32">
        <v>49.7</v>
      </c>
      <c r="D83" s="5"/>
      <c r="E83" s="5"/>
      <c r="F83" s="5"/>
      <c r="G83" s="5"/>
    </row>
    <row r="84" spans="1:7" s="2" customFormat="1" ht="80.25" customHeight="1">
      <c r="A84" s="61" t="s">
        <v>94</v>
      </c>
      <c r="B84" s="64"/>
      <c r="C84" s="9">
        <f>(C75+C76+C77)/12/C80*C81/C82*C83</f>
        <v>42.370432550834849</v>
      </c>
      <c r="D84" s="5"/>
      <c r="E84" s="5"/>
      <c r="F84" s="5"/>
      <c r="G84" s="5"/>
    </row>
    <row r="85" spans="1:7" s="2" customFormat="1" ht="29.25" customHeight="1">
      <c r="A85" s="38"/>
      <c r="B85" s="38"/>
      <c r="C85" s="25"/>
      <c r="D85" s="5"/>
      <c r="E85" s="5"/>
      <c r="F85" s="5"/>
      <c r="G85" s="5"/>
    </row>
    <row r="86" spans="1:7" s="2" customFormat="1" ht="21.75" customHeight="1">
      <c r="A86" s="38"/>
      <c r="B86" s="38"/>
      <c r="C86" s="2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20.25">
      <c r="A88" s="5" t="s">
        <v>83</v>
      </c>
      <c r="B88" s="5"/>
      <c r="C88" s="5"/>
      <c r="D88" s="5"/>
      <c r="E88" s="5"/>
      <c r="F88" s="5"/>
      <c r="G88" s="5"/>
    </row>
    <row r="89" spans="1:7" s="2" customFormat="1" ht="20.25">
      <c r="A89" s="5"/>
      <c r="B89" s="5"/>
      <c r="C89" s="5"/>
      <c r="D89" s="5"/>
      <c r="E89" s="5"/>
      <c r="F89" s="5"/>
      <c r="G89" s="5"/>
    </row>
    <row r="90" spans="1:7" s="2" customFormat="1" ht="81">
      <c r="A90" s="14" t="s">
        <v>27</v>
      </c>
      <c r="B90" s="14" t="s">
        <v>28</v>
      </c>
      <c r="C90" s="14" t="s">
        <v>11</v>
      </c>
      <c r="D90" s="14" t="s">
        <v>71</v>
      </c>
      <c r="E90" s="5"/>
      <c r="F90" s="5"/>
      <c r="G90" s="5"/>
    </row>
    <row r="91" spans="1:7" s="2" customFormat="1" ht="20.25">
      <c r="A91" s="8">
        <v>1</v>
      </c>
      <c r="B91" s="8">
        <v>2</v>
      </c>
      <c r="C91" s="8">
        <v>3</v>
      </c>
      <c r="D91" s="8" t="s">
        <v>29</v>
      </c>
      <c r="E91" s="5"/>
      <c r="F91" s="5"/>
      <c r="G91" s="5"/>
    </row>
    <row r="92" spans="1:7" s="2" customFormat="1" ht="20.25">
      <c r="A92" s="53" t="s">
        <v>100</v>
      </c>
      <c r="B92" s="17">
        <v>14</v>
      </c>
      <c r="C92" s="17">
        <v>100</v>
      </c>
      <c r="D92" s="33">
        <f t="shared" ref="D92:D94" si="1">B92*C92</f>
        <v>1400</v>
      </c>
      <c r="E92" s="5"/>
      <c r="F92" s="5"/>
      <c r="G92" s="5"/>
    </row>
    <row r="93" spans="1:7" s="2" customFormat="1" ht="20.25">
      <c r="A93" s="53" t="s">
        <v>128</v>
      </c>
      <c r="B93" s="17">
        <v>5</v>
      </c>
      <c r="C93" s="17">
        <v>90</v>
      </c>
      <c r="D93" s="33">
        <f t="shared" si="1"/>
        <v>450</v>
      </c>
      <c r="E93" s="5"/>
      <c r="F93" s="5"/>
      <c r="G93" s="5"/>
    </row>
    <row r="94" spans="1:7" s="2" customFormat="1" ht="20.25">
      <c r="A94" s="7" t="s">
        <v>77</v>
      </c>
      <c r="B94" s="7">
        <v>27</v>
      </c>
      <c r="C94" s="31">
        <v>15</v>
      </c>
      <c r="D94" s="33">
        <f t="shared" si="1"/>
        <v>405</v>
      </c>
      <c r="E94" s="5"/>
      <c r="F94" s="5"/>
      <c r="G94" s="5"/>
    </row>
    <row r="95" spans="1:7" s="2" customFormat="1" ht="20.25">
      <c r="A95" s="29" t="s">
        <v>41</v>
      </c>
      <c r="B95" s="34" t="s">
        <v>14</v>
      </c>
      <c r="C95" s="34" t="s">
        <v>14</v>
      </c>
      <c r="D95" s="35">
        <f>SUM(D92:D94)</f>
        <v>2255</v>
      </c>
      <c r="E95" s="5"/>
      <c r="F95" s="5"/>
      <c r="G95" s="5"/>
    </row>
    <row r="96" spans="1:7" s="2" customFormat="1" ht="20.25">
      <c r="A96" s="7" t="s">
        <v>42</v>
      </c>
      <c r="B96" s="34" t="s">
        <v>14</v>
      </c>
      <c r="C96" s="34" t="s">
        <v>14</v>
      </c>
      <c r="D96" s="33">
        <f>D95/8</f>
        <v>281.875</v>
      </c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5"/>
      <c r="B99" s="5"/>
      <c r="C99" s="5"/>
      <c r="D99" s="5"/>
      <c r="E99" s="5"/>
      <c r="F99" s="5"/>
      <c r="G99" s="5"/>
    </row>
    <row r="100" spans="1:20" s="2" customFormat="1" ht="20.25">
      <c r="A100" s="65" t="s">
        <v>55</v>
      </c>
      <c r="B100" s="65"/>
      <c r="C100" s="65"/>
      <c r="D100" s="65"/>
      <c r="E100" s="5"/>
      <c r="F100" s="5"/>
      <c r="G100" s="5"/>
    </row>
    <row r="101" spans="1:20" s="2" customFormat="1" ht="20.25">
      <c r="A101" s="66" t="s">
        <v>117</v>
      </c>
      <c r="B101" s="66"/>
      <c r="C101" s="66"/>
      <c r="D101" s="66"/>
      <c r="E101" s="5"/>
      <c r="F101" s="5"/>
      <c r="G101" s="5"/>
    </row>
    <row r="102" spans="1:20" s="2" customFormat="1" ht="18" customHeight="1">
      <c r="A102" s="67" t="s">
        <v>56</v>
      </c>
      <c r="B102" s="67"/>
      <c r="C102" s="67"/>
      <c r="D102" s="67"/>
      <c r="E102" s="5"/>
      <c r="F102" s="5"/>
      <c r="G102" s="5"/>
    </row>
    <row r="103" spans="1:20" s="2" customFormat="1" ht="20.25">
      <c r="A103" s="5"/>
      <c r="B103" s="5"/>
      <c r="C103" s="5"/>
      <c r="D103" s="5"/>
      <c r="E103" s="5"/>
      <c r="F103" s="5"/>
      <c r="G103" s="5"/>
    </row>
    <row r="104" spans="1:20" s="2" customFormat="1" ht="20.25">
      <c r="A104" s="68" t="s">
        <v>43</v>
      </c>
      <c r="B104" s="69"/>
      <c r="C104" s="70"/>
      <c r="D104" s="7" t="s">
        <v>50</v>
      </c>
      <c r="E104" s="5"/>
      <c r="F104" s="5"/>
      <c r="G104" s="5"/>
    </row>
    <row r="105" spans="1:20" s="2" customFormat="1" ht="21">
      <c r="A105" s="71" t="s">
        <v>44</v>
      </c>
      <c r="B105" s="58"/>
      <c r="C105" s="59"/>
      <c r="D105" s="11">
        <f>SUM(D106:D109)</f>
        <v>11709.331333333334</v>
      </c>
      <c r="E105" s="5"/>
      <c r="F105" s="5"/>
      <c r="G105" s="5"/>
    </row>
    <row r="106" spans="1:20" s="2" customFormat="1" ht="21" customHeight="1">
      <c r="A106" s="61" t="s">
        <v>46</v>
      </c>
      <c r="B106" s="58"/>
      <c r="C106" s="59"/>
      <c r="D106" s="9">
        <f>E39</f>
        <v>3579.5555555555557</v>
      </c>
      <c r="E106" s="5"/>
      <c r="F106" s="5"/>
      <c r="G106" s="5"/>
    </row>
    <row r="107" spans="1:20" s="2" customFormat="1" ht="22.5" customHeight="1">
      <c r="A107" s="61" t="s">
        <v>47</v>
      </c>
      <c r="B107" s="58"/>
      <c r="C107" s="59"/>
      <c r="D107" s="9">
        <f>F39</f>
        <v>1081.0257777777779</v>
      </c>
      <c r="E107" s="5"/>
      <c r="F107" s="5"/>
      <c r="G107" s="5"/>
    </row>
    <row r="108" spans="1:20" s="2" customFormat="1" ht="22.5" customHeight="1">
      <c r="A108" s="61" t="s">
        <v>48</v>
      </c>
      <c r="B108" s="58"/>
      <c r="C108" s="59"/>
      <c r="D108" s="9">
        <v>0</v>
      </c>
      <c r="E108" s="5"/>
      <c r="F108" s="5"/>
      <c r="G108" s="5"/>
    </row>
    <row r="109" spans="1:20" s="2" customFormat="1" ht="39" customHeight="1">
      <c r="A109" s="61" t="s">
        <v>73</v>
      </c>
      <c r="B109" s="58"/>
      <c r="C109" s="59"/>
      <c r="D109" s="9">
        <f>E52</f>
        <v>7048.75</v>
      </c>
      <c r="E109" s="5"/>
      <c r="F109" s="5"/>
      <c r="G109" s="5"/>
      <c r="P109" s="2">
        <v>11592</v>
      </c>
      <c r="Q109" s="2">
        <v>49.7</v>
      </c>
      <c r="T109" s="2" t="s">
        <v>102</v>
      </c>
    </row>
    <row r="110" spans="1:20" s="2" customFormat="1" ht="21">
      <c r="A110" s="60" t="s">
        <v>45</v>
      </c>
      <c r="B110" s="58"/>
      <c r="C110" s="59"/>
      <c r="D110" s="11">
        <f>SUM(D111:D115)*D116</f>
        <v>1784.9798520203224</v>
      </c>
      <c r="E110" s="5"/>
      <c r="F110" s="5"/>
      <c r="G110" s="5"/>
      <c r="O110" s="2" t="s">
        <v>99</v>
      </c>
      <c r="P110" s="2">
        <v>1578</v>
      </c>
      <c r="Q110" s="2">
        <v>27</v>
      </c>
      <c r="R110" s="2">
        <v>1.302</v>
      </c>
      <c r="T110" s="2" t="s">
        <v>101</v>
      </c>
    </row>
    <row r="111" spans="1:20" s="2" customFormat="1" ht="40.5" customHeight="1">
      <c r="A111" s="61" t="s">
        <v>72</v>
      </c>
      <c r="B111" s="58"/>
      <c r="C111" s="59"/>
      <c r="D111" s="9">
        <f>R112</f>
        <v>11.434629353612166</v>
      </c>
      <c r="E111" s="5"/>
      <c r="F111" s="5"/>
      <c r="G111" s="5"/>
      <c r="I111" s="46"/>
      <c r="L111" s="2" t="s">
        <v>98</v>
      </c>
      <c r="M111" s="2" t="s">
        <v>137</v>
      </c>
      <c r="O111" s="50">
        <v>3863.06</v>
      </c>
      <c r="R111" s="2">
        <f>O111/P110*Q110*R110</f>
        <v>86.059576197718627</v>
      </c>
    </row>
    <row r="112" spans="1:20" s="2" customFormat="1" ht="42" customHeight="1">
      <c r="A112" s="61" t="s">
        <v>92</v>
      </c>
      <c r="B112" s="58"/>
      <c r="C112" s="59"/>
      <c r="D112" s="9">
        <f>C84</f>
        <v>42.370432550834849</v>
      </c>
      <c r="E112" s="5"/>
      <c r="F112" s="5"/>
      <c r="G112" s="5"/>
      <c r="I112" s="46"/>
      <c r="L112" s="2" t="s">
        <v>82</v>
      </c>
      <c r="O112" s="50">
        <v>513.28</v>
      </c>
      <c r="R112" s="2">
        <f>O112/P110*Q110*R110</f>
        <v>11.434629353612166</v>
      </c>
    </row>
    <row r="113" spans="1:18" s="2" customFormat="1" ht="39.75" customHeight="1">
      <c r="A113" s="61" t="s">
        <v>49</v>
      </c>
      <c r="B113" s="58"/>
      <c r="C113" s="59"/>
      <c r="D113" s="36">
        <f>R114</f>
        <v>15.582138566291947</v>
      </c>
      <c r="E113" s="5"/>
      <c r="F113" s="5"/>
      <c r="G113" s="5"/>
      <c r="I113" s="46"/>
      <c r="O113" s="48"/>
    </row>
    <row r="114" spans="1:18" s="2" customFormat="1" ht="39.75" customHeight="1">
      <c r="A114" s="61" t="s">
        <v>88</v>
      </c>
      <c r="B114" s="58"/>
      <c r="C114" s="59"/>
      <c r="D114" s="36">
        <f>R111</f>
        <v>86.059576197718627</v>
      </c>
      <c r="E114" s="5"/>
      <c r="F114" s="5"/>
      <c r="G114" s="5"/>
      <c r="N114" s="2" t="s">
        <v>97</v>
      </c>
      <c r="O114" s="54">
        <v>212408.69</v>
      </c>
      <c r="R114" s="2">
        <f>O114/P110*Q110/P109*Q109</f>
        <v>15.582138566291947</v>
      </c>
    </row>
    <row r="115" spans="1:18" s="2" customFormat="1" ht="39" customHeight="1">
      <c r="A115" s="61" t="s">
        <v>74</v>
      </c>
      <c r="B115" s="58"/>
      <c r="C115" s="59"/>
      <c r="D115" s="9">
        <f>D96</f>
        <v>281.875</v>
      </c>
      <c r="E115" s="5"/>
      <c r="F115" s="5"/>
      <c r="G115" s="5"/>
    </row>
    <row r="116" spans="1:18" s="2" customFormat="1" ht="41.25" customHeight="1">
      <c r="A116" s="62" t="s">
        <v>87</v>
      </c>
      <c r="B116" s="58"/>
      <c r="C116" s="59"/>
      <c r="D116" s="9">
        <f>(D111+D112+D113+D115)/D114</f>
        <v>4.0816166659213762</v>
      </c>
      <c r="E116" s="5"/>
      <c r="F116" s="5"/>
      <c r="G116" s="5"/>
    </row>
    <row r="117" spans="1:18" s="2" customFormat="1" ht="24" customHeight="1">
      <c r="A117" s="60" t="s">
        <v>51</v>
      </c>
      <c r="B117" s="58"/>
      <c r="C117" s="59"/>
      <c r="D117" s="11">
        <f>D105+D110</f>
        <v>13494.311185353656</v>
      </c>
      <c r="E117" s="5"/>
      <c r="F117" s="5"/>
      <c r="G117" s="12"/>
    </row>
    <row r="118" spans="1:18" s="2" customFormat="1" ht="21">
      <c r="A118" s="63" t="s">
        <v>115</v>
      </c>
      <c r="B118" s="58"/>
      <c r="C118" s="59"/>
      <c r="D118" s="9">
        <f>D117*8</f>
        <v>107954.48948282925</v>
      </c>
      <c r="E118" s="5"/>
      <c r="F118" s="5"/>
      <c r="G118" s="5"/>
      <c r="O118" s="2" t="s">
        <v>110</v>
      </c>
    </row>
    <row r="119" spans="1:18" s="2" customFormat="1" ht="22.5" customHeight="1">
      <c r="A119" s="57" t="s">
        <v>116</v>
      </c>
      <c r="B119" s="58"/>
      <c r="C119" s="59"/>
      <c r="D119" s="9">
        <f>D118/27</f>
        <v>3998.314425289972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52</v>
      </c>
      <c r="B120" s="58"/>
      <c r="C120" s="59"/>
      <c r="D120" s="37">
        <f>ROUND(D117/27,2)</f>
        <v>499.79</v>
      </c>
      <c r="E120" s="5"/>
      <c r="F120" s="5"/>
      <c r="G120" s="5"/>
      <c r="O120" s="2" t="s">
        <v>109</v>
      </c>
    </row>
    <row r="121" spans="1:18" s="2" customFormat="1" ht="21" customHeight="1">
      <c r="A121" s="57" t="s">
        <v>53</v>
      </c>
      <c r="B121" s="58"/>
      <c r="C121" s="59"/>
      <c r="D121" s="55">
        <f>ROUND(D120/8,2)</f>
        <v>62.47</v>
      </c>
      <c r="E121" s="5"/>
      <c r="F121" s="5"/>
      <c r="G121" s="5"/>
      <c r="O121" s="2" t="s">
        <v>111</v>
      </c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/>
      <c r="B125" s="5"/>
      <c r="C125" s="5"/>
      <c r="D125" s="5"/>
      <c r="E125" s="5"/>
      <c r="F125" s="5"/>
      <c r="G125" s="5"/>
    </row>
    <row r="126" spans="1:18" s="2" customFormat="1" ht="20.25">
      <c r="A126" s="5" t="s">
        <v>95</v>
      </c>
      <c r="B126" s="5"/>
      <c r="C126" s="5"/>
      <c r="E126" s="5" t="s">
        <v>96</v>
      </c>
      <c r="F126" s="5"/>
      <c r="G126" s="5"/>
    </row>
    <row r="127" spans="1:18" s="2" customFormat="1" ht="20.25">
      <c r="A127" s="5"/>
      <c r="B127" s="5"/>
      <c r="C127" s="5"/>
      <c r="D127" s="5"/>
      <c r="E127" s="5"/>
      <c r="F127" s="5"/>
      <c r="G127" s="5"/>
    </row>
    <row r="128" spans="1:18" s="2" customFormat="1" ht="20.25">
      <c r="B128" s="5"/>
      <c r="C128" s="5"/>
      <c r="D128" s="5"/>
      <c r="E128" s="5"/>
      <c r="F128" s="5"/>
      <c r="G128" s="5"/>
    </row>
    <row r="129" spans="1:7" s="2" customFormat="1" ht="20.25">
      <c r="A129" s="41" t="s">
        <v>54</v>
      </c>
      <c r="B129" s="5"/>
      <c r="C129" s="5"/>
      <c r="D129" s="5"/>
      <c r="E129" s="5"/>
      <c r="F129" s="5"/>
      <c r="G129" s="5"/>
    </row>
    <row r="130" spans="1:7" s="2" customFormat="1">
      <c r="A130" s="41" t="s">
        <v>105</v>
      </c>
    </row>
    <row r="131" spans="1:7" s="2" customFormat="1"/>
    <row r="132" spans="1:7" s="2" customFormat="1"/>
    <row r="133" spans="1:7" s="2" customFormat="1"/>
    <row r="134" spans="1:7" s="2" customFormat="1"/>
    <row r="135" spans="1:7" s="2" customFormat="1"/>
    <row r="136" spans="1:7" s="2" customFormat="1"/>
    <row r="137" spans="1:7" s="2" customFormat="1"/>
    <row r="138" spans="1:7" s="2" customFormat="1"/>
    <row r="139" spans="1:7" s="2" customFormat="1"/>
    <row r="140" spans="1:7" s="2" customFormat="1"/>
    <row r="141" spans="1:7" s="2" customFormat="1"/>
    <row r="142" spans="1:7" s="2" customFormat="1"/>
    <row r="143" spans="1:7" s="2" customFormat="1"/>
    <row r="144" spans="1:7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</sheetData>
  <mergeCells count="36">
    <mergeCell ref="A81:B81"/>
    <mergeCell ref="A1:F1"/>
    <mergeCell ref="A2:F2"/>
    <mergeCell ref="A4:G4"/>
    <mergeCell ref="A58:B58"/>
    <mergeCell ref="A74:B74"/>
    <mergeCell ref="A75:B75"/>
    <mergeCell ref="A76:B76"/>
    <mergeCell ref="A77:B77"/>
    <mergeCell ref="A78:B78"/>
    <mergeCell ref="A79:B79"/>
    <mergeCell ref="A80:B80"/>
    <mergeCell ref="A109:C109"/>
    <mergeCell ref="A82:B82"/>
    <mergeCell ref="A83:B83"/>
    <mergeCell ref="A84:B84"/>
    <mergeCell ref="A100:D100"/>
    <mergeCell ref="A101:D101"/>
    <mergeCell ref="A102:D102"/>
    <mergeCell ref="A104:C104"/>
    <mergeCell ref="A105:C105"/>
    <mergeCell ref="A106:C106"/>
    <mergeCell ref="A107:C107"/>
    <mergeCell ref="A108:C108"/>
    <mergeCell ref="A121:C121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2" max="5" man="1"/>
    <brk id="98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54"/>
  <sheetViews>
    <sheetView topLeftCell="A39" workbookViewId="0">
      <selection activeCell="C48" sqref="C4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127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148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(B27+B69)/12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149</v>
      </c>
      <c r="B38" s="13">
        <v>30741.8</v>
      </c>
      <c r="C38" s="13">
        <v>72</v>
      </c>
      <c r="D38" s="13">
        <v>8</v>
      </c>
      <c r="E38" s="15">
        <f>B38/C38*D38</f>
        <v>3415.7555555555555</v>
      </c>
      <c r="F38" s="16">
        <f>E38*0.302</f>
        <v>1031.5581777777777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3415.7555555555555</v>
      </c>
      <c r="F39" s="18">
        <f>SUM(F38:F38)</f>
        <v>1031.5581777777777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255</v>
      </c>
      <c r="D47" s="7">
        <v>16</v>
      </c>
      <c r="E47" s="9">
        <f t="shared" ref="E47:E49" si="0">C47*D47</f>
        <v>4080</v>
      </c>
      <c r="F47" s="23"/>
      <c r="G47" s="24"/>
    </row>
    <row r="48" spans="1:7" s="2" customFormat="1" ht="20.25">
      <c r="A48" s="7" t="s">
        <v>147</v>
      </c>
      <c r="B48" s="8" t="s">
        <v>104</v>
      </c>
      <c r="C48" s="9">
        <v>15000</v>
      </c>
      <c r="D48" s="7">
        <v>1</v>
      </c>
      <c r="E48" s="9">
        <f t="shared" si="0"/>
        <v>15000</v>
      </c>
      <c r="F48" s="23"/>
      <c r="G48" s="24"/>
    </row>
    <row r="49" spans="1:7" s="2" customFormat="1" ht="20.25">
      <c r="A49" s="7" t="s">
        <v>103</v>
      </c>
      <c r="B49" s="8" t="s">
        <v>108</v>
      </c>
      <c r="C49" s="9">
        <v>280</v>
      </c>
      <c r="D49" s="7">
        <v>4</v>
      </c>
      <c r="E49" s="9">
        <f t="shared" si="0"/>
        <v>1120</v>
      </c>
      <c r="F49" s="23"/>
      <c r="G49" s="24"/>
    </row>
    <row r="50" spans="1:7" s="2" customFormat="1" ht="20.25">
      <c r="A50" s="51" t="s">
        <v>41</v>
      </c>
      <c r="B50" s="52" t="s">
        <v>14</v>
      </c>
      <c r="C50" s="52" t="s">
        <v>14</v>
      </c>
      <c r="D50" s="52" t="s">
        <v>14</v>
      </c>
      <c r="E50" s="36">
        <f>SUM(E47:E49)</f>
        <v>20200</v>
      </c>
      <c r="F50" s="23"/>
      <c r="G50" s="24"/>
    </row>
    <row r="51" spans="1:7" s="2" customFormat="1" ht="20.25">
      <c r="A51" s="51" t="s">
        <v>42</v>
      </c>
      <c r="B51" s="52" t="s">
        <v>14</v>
      </c>
      <c r="C51" s="52" t="s">
        <v>14</v>
      </c>
      <c r="D51" s="52" t="s">
        <v>14</v>
      </c>
      <c r="E51" s="36">
        <f>E50/8</f>
        <v>2525</v>
      </c>
      <c r="F51" s="23"/>
      <c r="G51" s="24"/>
    </row>
    <row r="52" spans="1:7" s="2" customFormat="1" ht="20.25">
      <c r="A52" s="24"/>
      <c r="B52" s="22"/>
      <c r="C52" s="22"/>
      <c r="D52" s="22"/>
      <c r="E52" s="25"/>
      <c r="F52" s="25"/>
      <c r="G52" s="5"/>
    </row>
    <row r="53" spans="1:7" s="2" customFormat="1" ht="20.25">
      <c r="A53" s="5"/>
      <c r="B53" s="5"/>
      <c r="C53" s="5"/>
      <c r="D53" s="5"/>
      <c r="E53" s="5"/>
      <c r="F53" s="5"/>
      <c r="G53" s="5"/>
    </row>
    <row r="54" spans="1:7" s="2" customFormat="1" ht="20.25">
      <c r="A54" s="5" t="s">
        <v>66</v>
      </c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19.5" customHeight="1">
      <c r="A57" s="73" t="s">
        <v>91</v>
      </c>
      <c r="B57" s="73"/>
      <c r="C57" s="26"/>
      <c r="D57" s="26"/>
      <c r="E57" s="26"/>
      <c r="F57" s="26"/>
      <c r="G57" s="26"/>
    </row>
    <row r="58" spans="1:7" s="2" customFormat="1" ht="20.25">
      <c r="A58" s="27" t="s">
        <v>67</v>
      </c>
      <c r="B58" s="28"/>
      <c r="C58" s="28"/>
      <c r="D58" s="28"/>
      <c r="E58" s="28"/>
      <c r="F58" s="28"/>
      <c r="G58" s="28"/>
    </row>
    <row r="59" spans="1:7" s="2" customFormat="1" ht="20.25">
      <c r="A59" s="5" t="s">
        <v>68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69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70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89</v>
      </c>
      <c r="B62" s="5"/>
      <c r="C62" s="5"/>
      <c r="D62" s="5"/>
      <c r="E62" s="5"/>
      <c r="F62" s="5"/>
      <c r="G62" s="5"/>
    </row>
    <row r="63" spans="1:7" s="2" customFormat="1" ht="20.25">
      <c r="A63" s="5"/>
      <c r="B63" s="5"/>
      <c r="C63" s="5"/>
      <c r="D63" s="5"/>
      <c r="E63" s="5"/>
      <c r="F63" s="5"/>
      <c r="G63" s="5"/>
    </row>
    <row r="64" spans="1:7" s="2" customFormat="1" ht="20.25" hidden="1">
      <c r="A64" s="7" t="s">
        <v>35</v>
      </c>
      <c r="B64" s="7">
        <v>40.700000000000003</v>
      </c>
      <c r="C64" s="5"/>
      <c r="D64" s="5"/>
      <c r="E64" s="5"/>
      <c r="F64" s="5"/>
      <c r="G64" s="5"/>
    </row>
    <row r="65" spans="1:7" s="2" customFormat="1" ht="20.25" hidden="1">
      <c r="A65" s="7" t="s">
        <v>36</v>
      </c>
      <c r="B65" s="7">
        <v>1832.9</v>
      </c>
      <c r="C65" s="5"/>
      <c r="D65" s="5"/>
      <c r="E65" s="5"/>
      <c r="F65" s="5"/>
      <c r="G65" s="5"/>
    </row>
    <row r="66" spans="1:7" s="2" customFormat="1" ht="20.25" hidden="1">
      <c r="A66" s="7" t="s">
        <v>37</v>
      </c>
      <c r="B66" s="7">
        <v>18.899999999999999</v>
      </c>
      <c r="C66" s="5"/>
      <c r="D66" s="5"/>
      <c r="E66" s="5"/>
      <c r="F66" s="5"/>
      <c r="G66" s="5"/>
    </row>
    <row r="67" spans="1:7" s="2" customFormat="1" ht="20.25" hidden="1">
      <c r="A67" s="7" t="s">
        <v>38</v>
      </c>
      <c r="B67" s="7">
        <v>10.9</v>
      </c>
      <c r="C67" s="5"/>
      <c r="D67" s="5"/>
      <c r="E67" s="5"/>
      <c r="F67" s="5"/>
      <c r="G67" s="5"/>
    </row>
    <row r="68" spans="1:7" s="2" customFormat="1" ht="20.25" hidden="1">
      <c r="A68" s="7" t="s">
        <v>39</v>
      </c>
      <c r="B68" s="7">
        <v>407.78</v>
      </c>
      <c r="C68" s="5"/>
      <c r="D68" s="5"/>
      <c r="E68" s="5"/>
      <c r="F68" s="5"/>
      <c r="G68" s="5"/>
    </row>
    <row r="69" spans="1:7" s="2" customFormat="1" ht="20.25" hidden="1">
      <c r="A69" s="29" t="s">
        <v>40</v>
      </c>
      <c r="B69" s="29">
        <f>SUM(B64:B68)</f>
        <v>2311.1800000000003</v>
      </c>
      <c r="C69" s="5"/>
      <c r="D69" s="5"/>
      <c r="E69" s="5"/>
      <c r="F69" s="5"/>
      <c r="G69" s="5"/>
    </row>
    <row r="70" spans="1:7" s="2" customFormat="1" ht="20.25">
      <c r="A70" s="5" t="s">
        <v>57</v>
      </c>
      <c r="B70" s="5"/>
      <c r="C70" s="5"/>
      <c r="D70" s="5"/>
      <c r="E70" s="5"/>
      <c r="F70" s="5"/>
      <c r="G70" s="5"/>
    </row>
    <row r="71" spans="1:7" s="2" customFormat="1" ht="20.25">
      <c r="A71" s="5"/>
      <c r="B71" s="5"/>
      <c r="C71" s="5"/>
      <c r="D71" s="5"/>
      <c r="E71" s="5"/>
      <c r="F71" s="5"/>
      <c r="G71" s="5"/>
    </row>
    <row r="72" spans="1:7" s="2" customFormat="1" ht="20.25">
      <c r="A72" s="5"/>
      <c r="B72" s="30"/>
      <c r="C72" s="5"/>
      <c r="D72" s="5"/>
      <c r="E72" s="5"/>
      <c r="F72" s="5"/>
      <c r="G72" s="5"/>
    </row>
    <row r="73" spans="1:7" s="2" customFormat="1" ht="20.25">
      <c r="A73" s="68" t="s">
        <v>22</v>
      </c>
      <c r="B73" s="70"/>
      <c r="C73" s="31"/>
      <c r="D73" s="5"/>
      <c r="E73" s="5"/>
      <c r="F73" s="5"/>
      <c r="G73" s="5"/>
    </row>
    <row r="74" spans="1:7" s="2" customFormat="1" ht="33" customHeight="1">
      <c r="A74" s="61" t="s">
        <v>23</v>
      </c>
      <c r="B74" s="64"/>
      <c r="C74" s="9">
        <v>5396020</v>
      </c>
      <c r="D74" s="5"/>
      <c r="F74" s="25"/>
      <c r="G74" s="5"/>
    </row>
    <row r="75" spans="1:7" s="2" customFormat="1" ht="38.25" customHeight="1">
      <c r="A75" s="61" t="s">
        <v>24</v>
      </c>
      <c r="B75" s="64"/>
      <c r="C75" s="32">
        <v>1000897.15</v>
      </c>
      <c r="D75" s="5"/>
      <c r="F75" s="56"/>
      <c r="G75" s="5"/>
    </row>
    <row r="76" spans="1:7" s="2" customFormat="1" ht="42.75" customHeight="1">
      <c r="A76" s="61" t="s">
        <v>25</v>
      </c>
      <c r="B76" s="64"/>
      <c r="C76" s="32">
        <v>533978.53</v>
      </c>
      <c r="D76" s="5"/>
      <c r="F76" s="56"/>
      <c r="G76" s="5"/>
    </row>
    <row r="77" spans="1:7" s="2" customFormat="1" ht="31.5" hidden="1" customHeight="1">
      <c r="A77" s="61" t="s">
        <v>26</v>
      </c>
      <c r="B77" s="64"/>
      <c r="C77" s="32">
        <v>5978.9</v>
      </c>
      <c r="D77" s="5"/>
      <c r="E77" s="5"/>
      <c r="F77" s="5"/>
      <c r="G77" s="5"/>
    </row>
    <row r="78" spans="1:7" s="2" customFormat="1" ht="54" hidden="1" customHeight="1">
      <c r="A78" s="61" t="s">
        <v>81</v>
      </c>
      <c r="B78" s="64"/>
      <c r="C78" s="32">
        <v>49</v>
      </c>
      <c r="D78" s="5"/>
      <c r="E78" s="5"/>
      <c r="F78" s="5"/>
      <c r="G78" s="5"/>
    </row>
    <row r="79" spans="1:7" s="2" customFormat="1" ht="40.5" customHeight="1">
      <c r="A79" s="61" t="s">
        <v>136</v>
      </c>
      <c r="B79" s="64"/>
      <c r="C79" s="9">
        <v>1578</v>
      </c>
      <c r="D79" s="5"/>
      <c r="E79" s="5"/>
      <c r="F79" s="5"/>
      <c r="G79" s="5"/>
    </row>
    <row r="80" spans="1:7" s="2" customFormat="1" ht="36.75" customHeight="1">
      <c r="A80" s="61" t="s">
        <v>84</v>
      </c>
      <c r="B80" s="64"/>
      <c r="C80" s="9">
        <v>16</v>
      </c>
      <c r="D80" s="5"/>
      <c r="E80" s="5"/>
      <c r="F80" s="5"/>
      <c r="G80" s="5"/>
    </row>
    <row r="81" spans="1:7" s="2" customFormat="1" ht="31.5" customHeight="1">
      <c r="A81" s="61" t="s">
        <v>26</v>
      </c>
      <c r="B81" s="64"/>
      <c r="C81" s="49">
        <v>11592</v>
      </c>
      <c r="D81" s="5"/>
      <c r="E81" s="5"/>
      <c r="F81" s="5"/>
      <c r="G81" s="5"/>
    </row>
    <row r="82" spans="1:7" s="2" customFormat="1" ht="47.25" customHeight="1">
      <c r="A82" s="61" t="s">
        <v>90</v>
      </c>
      <c r="B82" s="64"/>
      <c r="C82" s="32">
        <v>49.7</v>
      </c>
      <c r="D82" s="5"/>
      <c r="E82" s="5"/>
      <c r="F82" s="5"/>
      <c r="G82" s="5"/>
    </row>
    <row r="83" spans="1:7" s="2" customFormat="1" ht="80.25" customHeight="1">
      <c r="A83" s="61" t="s">
        <v>94</v>
      </c>
      <c r="B83" s="64"/>
      <c r="C83" s="9">
        <f>(C74+C75+C76)/12/C79*C80/C81*C82</f>
        <v>25.1084044745688</v>
      </c>
      <c r="D83" s="5"/>
      <c r="E83" s="5"/>
      <c r="F83" s="5"/>
      <c r="G83" s="5"/>
    </row>
    <row r="84" spans="1:7" s="2" customFormat="1" ht="29.25" customHeight="1">
      <c r="A84" s="38"/>
      <c r="B84" s="38"/>
      <c r="C84" s="25"/>
      <c r="D84" s="5"/>
      <c r="E84" s="5"/>
      <c r="F84" s="5"/>
      <c r="G84" s="5"/>
    </row>
    <row r="85" spans="1:7" s="2" customFormat="1" ht="21.75" customHeight="1">
      <c r="A85" s="38"/>
      <c r="B85" s="38"/>
      <c r="C85" s="25"/>
      <c r="D85" s="5"/>
      <c r="E85" s="5"/>
      <c r="F85" s="5"/>
      <c r="G85" s="5"/>
    </row>
    <row r="86" spans="1:7" s="2" customFormat="1" ht="20.25">
      <c r="A86" s="5"/>
      <c r="B86" s="5"/>
      <c r="C86" s="5"/>
      <c r="D86" s="5"/>
      <c r="E86" s="5"/>
      <c r="F86" s="5"/>
      <c r="G86" s="5"/>
    </row>
    <row r="87" spans="1:7" s="2" customFormat="1" ht="20.25">
      <c r="A87" s="5" t="s">
        <v>83</v>
      </c>
      <c r="B87" s="5"/>
      <c r="C87" s="5"/>
      <c r="D87" s="5"/>
      <c r="E87" s="5"/>
      <c r="F87" s="5"/>
      <c r="G87" s="5"/>
    </row>
    <row r="88" spans="1:7" s="2" customFormat="1" ht="20.25">
      <c r="A88" s="5"/>
      <c r="B88" s="5"/>
      <c r="C88" s="5"/>
      <c r="D88" s="5"/>
      <c r="E88" s="5"/>
      <c r="F88" s="5"/>
      <c r="G88" s="5"/>
    </row>
    <row r="89" spans="1:7" s="2" customFormat="1" ht="81">
      <c r="A89" s="14" t="s">
        <v>27</v>
      </c>
      <c r="B89" s="14" t="s">
        <v>28</v>
      </c>
      <c r="C89" s="14" t="s">
        <v>11</v>
      </c>
      <c r="D89" s="14" t="s">
        <v>71</v>
      </c>
      <c r="E89" s="5"/>
      <c r="F89" s="5"/>
      <c r="G89" s="5"/>
    </row>
    <row r="90" spans="1:7" s="2" customFormat="1" ht="20.25">
      <c r="A90" s="8">
        <v>1</v>
      </c>
      <c r="B90" s="8">
        <v>2</v>
      </c>
      <c r="C90" s="8">
        <v>3</v>
      </c>
      <c r="D90" s="8" t="s">
        <v>29</v>
      </c>
      <c r="E90" s="5"/>
      <c r="F90" s="5"/>
      <c r="G90" s="5"/>
    </row>
    <row r="91" spans="1:7" s="2" customFormat="1" ht="20.25">
      <c r="A91" s="53" t="s">
        <v>100</v>
      </c>
      <c r="B91" s="17">
        <v>8</v>
      </c>
      <c r="C91" s="17">
        <v>100</v>
      </c>
      <c r="D91" s="33">
        <f t="shared" ref="D91:D93" si="1">B91*C91</f>
        <v>800</v>
      </c>
      <c r="E91" s="5"/>
      <c r="F91" s="5"/>
      <c r="G91" s="5"/>
    </row>
    <row r="92" spans="1:7" s="2" customFormat="1" ht="20.25">
      <c r="A92" s="53" t="s">
        <v>128</v>
      </c>
      <c r="B92" s="17">
        <v>3</v>
      </c>
      <c r="C92" s="17">
        <v>90</v>
      </c>
      <c r="D92" s="33">
        <f t="shared" si="1"/>
        <v>270</v>
      </c>
      <c r="E92" s="5"/>
      <c r="F92" s="5"/>
      <c r="G92" s="5"/>
    </row>
    <row r="93" spans="1:7" s="2" customFormat="1" ht="20.25">
      <c r="A93" s="7" t="s">
        <v>77</v>
      </c>
      <c r="B93" s="7">
        <v>16</v>
      </c>
      <c r="C93" s="31">
        <v>15</v>
      </c>
      <c r="D93" s="33">
        <f t="shared" si="1"/>
        <v>240</v>
      </c>
      <c r="E93" s="5"/>
      <c r="F93" s="5"/>
      <c r="G93" s="5"/>
    </row>
    <row r="94" spans="1:7" s="2" customFormat="1" ht="20.25">
      <c r="A94" s="29" t="s">
        <v>41</v>
      </c>
      <c r="B94" s="34" t="s">
        <v>14</v>
      </c>
      <c r="C94" s="34" t="s">
        <v>14</v>
      </c>
      <c r="D94" s="35">
        <f>SUM(D91:D93)</f>
        <v>1310</v>
      </c>
      <c r="E94" s="5"/>
      <c r="F94" s="5"/>
      <c r="G94" s="5"/>
    </row>
    <row r="95" spans="1:7" s="2" customFormat="1" ht="20.25">
      <c r="A95" s="7" t="s">
        <v>42</v>
      </c>
      <c r="B95" s="34" t="s">
        <v>14</v>
      </c>
      <c r="C95" s="34" t="s">
        <v>14</v>
      </c>
      <c r="D95" s="33">
        <f>D94/8</f>
        <v>163.75</v>
      </c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65" t="s">
        <v>55</v>
      </c>
      <c r="B99" s="65"/>
      <c r="C99" s="65"/>
      <c r="D99" s="65"/>
      <c r="E99" s="5"/>
      <c r="F99" s="5"/>
      <c r="G99" s="5"/>
    </row>
    <row r="100" spans="1:20" s="2" customFormat="1" ht="20.25">
      <c r="A100" s="66" t="s">
        <v>117</v>
      </c>
      <c r="B100" s="66"/>
      <c r="C100" s="66"/>
      <c r="D100" s="66"/>
      <c r="E100" s="5"/>
      <c r="F100" s="5"/>
      <c r="G100" s="5"/>
    </row>
    <row r="101" spans="1:20" s="2" customFormat="1" ht="18" customHeight="1">
      <c r="A101" s="67" t="s">
        <v>56</v>
      </c>
      <c r="B101" s="67"/>
      <c r="C101" s="67"/>
      <c r="D101" s="67"/>
      <c r="E101" s="5"/>
      <c r="F101" s="5"/>
      <c r="G101" s="5"/>
    </row>
    <row r="102" spans="1:20" s="2" customFormat="1" ht="20.25">
      <c r="A102" s="5"/>
      <c r="B102" s="5"/>
      <c r="C102" s="5"/>
      <c r="D102" s="5"/>
      <c r="E102" s="5"/>
      <c r="F102" s="5"/>
      <c r="G102" s="5"/>
    </row>
    <row r="103" spans="1:20" s="2" customFormat="1" ht="20.25">
      <c r="A103" s="68" t="s">
        <v>43</v>
      </c>
      <c r="B103" s="69"/>
      <c r="C103" s="70"/>
      <c r="D103" s="7" t="s">
        <v>50</v>
      </c>
      <c r="E103" s="5"/>
      <c r="F103" s="5"/>
      <c r="G103" s="5"/>
    </row>
    <row r="104" spans="1:20" s="2" customFormat="1" ht="21">
      <c r="A104" s="71" t="s">
        <v>44</v>
      </c>
      <c r="B104" s="58"/>
      <c r="C104" s="59"/>
      <c r="D104" s="11">
        <f>SUM(D105:D108)</f>
        <v>6972.3137333333334</v>
      </c>
      <c r="E104" s="5"/>
      <c r="F104" s="5"/>
      <c r="G104" s="5"/>
    </row>
    <row r="105" spans="1:20" s="2" customFormat="1" ht="21" customHeight="1">
      <c r="A105" s="61" t="s">
        <v>46</v>
      </c>
      <c r="B105" s="58"/>
      <c r="C105" s="59"/>
      <c r="D105" s="9">
        <f>E39</f>
        <v>3415.7555555555555</v>
      </c>
      <c r="E105" s="5"/>
      <c r="F105" s="5"/>
      <c r="G105" s="5"/>
    </row>
    <row r="106" spans="1:20" s="2" customFormat="1" ht="22.5" customHeight="1">
      <c r="A106" s="61" t="s">
        <v>47</v>
      </c>
      <c r="B106" s="58"/>
      <c r="C106" s="59"/>
      <c r="D106" s="9">
        <f>F39</f>
        <v>1031.5581777777777</v>
      </c>
      <c r="E106" s="5"/>
      <c r="F106" s="5"/>
      <c r="G106" s="5"/>
    </row>
    <row r="107" spans="1:20" s="2" customFormat="1" ht="22.5" customHeight="1">
      <c r="A107" s="61" t="s">
        <v>48</v>
      </c>
      <c r="B107" s="58"/>
      <c r="C107" s="59"/>
      <c r="D107" s="9">
        <v>0</v>
      </c>
      <c r="E107" s="5"/>
      <c r="F107" s="5"/>
      <c r="G107" s="5"/>
    </row>
    <row r="108" spans="1:20" s="2" customFormat="1" ht="39" customHeight="1">
      <c r="A108" s="61" t="s">
        <v>73</v>
      </c>
      <c r="B108" s="58"/>
      <c r="C108" s="59"/>
      <c r="D108" s="9">
        <f>E51</f>
        <v>2525</v>
      </c>
      <c r="E108" s="5"/>
      <c r="F108" s="5"/>
      <c r="G108" s="5"/>
      <c r="P108" s="2">
        <v>11592</v>
      </c>
      <c r="Q108" s="2">
        <v>49.7</v>
      </c>
      <c r="T108" s="2" t="s">
        <v>102</v>
      </c>
    </row>
    <row r="109" spans="1:20" s="2" customFormat="1" ht="21">
      <c r="A109" s="60" t="s">
        <v>45</v>
      </c>
      <c r="B109" s="58"/>
      <c r="C109" s="59"/>
      <c r="D109" s="11">
        <f>SUM(D110:D114)*D115</f>
        <v>1027.8578132378102</v>
      </c>
      <c r="E109" s="5"/>
      <c r="F109" s="5"/>
      <c r="G109" s="5"/>
      <c r="O109" s="2" t="s">
        <v>99</v>
      </c>
      <c r="P109" s="2">
        <v>1578</v>
      </c>
      <c r="Q109" s="2">
        <v>16</v>
      </c>
      <c r="R109" s="2">
        <v>1.302</v>
      </c>
      <c r="T109" s="2" t="s">
        <v>101</v>
      </c>
    </row>
    <row r="110" spans="1:20" s="2" customFormat="1" ht="40.5" customHeight="1">
      <c r="A110" s="61" t="s">
        <v>72</v>
      </c>
      <c r="B110" s="58"/>
      <c r="C110" s="59"/>
      <c r="D110" s="9">
        <f>R111</f>
        <v>6.7760766539923951</v>
      </c>
      <c r="E110" s="5"/>
      <c r="F110" s="5"/>
      <c r="G110" s="5"/>
      <c r="I110" s="46"/>
      <c r="L110" s="2" t="s">
        <v>98</v>
      </c>
      <c r="M110" s="2" t="s">
        <v>137</v>
      </c>
      <c r="O110" s="50">
        <v>3863.06</v>
      </c>
      <c r="R110" s="2">
        <f>O110/P109*Q109*R109</f>
        <v>50.998267376425858</v>
      </c>
    </row>
    <row r="111" spans="1:20" s="2" customFormat="1" ht="42" customHeight="1">
      <c r="A111" s="61" t="s">
        <v>92</v>
      </c>
      <c r="B111" s="58"/>
      <c r="C111" s="59"/>
      <c r="D111" s="9">
        <f>C83</f>
        <v>25.1084044745688</v>
      </c>
      <c r="E111" s="5"/>
      <c r="F111" s="5"/>
      <c r="G111" s="5"/>
      <c r="I111" s="46"/>
      <c r="L111" s="2" t="s">
        <v>82</v>
      </c>
      <c r="O111" s="50">
        <v>513.28</v>
      </c>
      <c r="R111" s="2">
        <f>O111/P109*Q109*R109</f>
        <v>6.7760766539923951</v>
      </c>
    </row>
    <row r="112" spans="1:20" s="2" customFormat="1" ht="39.75" customHeight="1">
      <c r="A112" s="61" t="s">
        <v>49</v>
      </c>
      <c r="B112" s="58"/>
      <c r="C112" s="59"/>
      <c r="D112" s="36">
        <f>R113</f>
        <v>9.2338598911359693</v>
      </c>
      <c r="E112" s="5"/>
      <c r="F112" s="5"/>
      <c r="G112" s="5"/>
      <c r="I112" s="46"/>
      <c r="O112" s="48"/>
    </row>
    <row r="113" spans="1:18" s="2" customFormat="1" ht="39.75" customHeight="1">
      <c r="A113" s="61" t="s">
        <v>88</v>
      </c>
      <c r="B113" s="58"/>
      <c r="C113" s="59"/>
      <c r="D113" s="36">
        <f>R110</f>
        <v>50.998267376425858</v>
      </c>
      <c r="E113" s="5"/>
      <c r="F113" s="5"/>
      <c r="G113" s="5"/>
      <c r="N113" s="2" t="s">
        <v>97</v>
      </c>
      <c r="O113" s="54">
        <v>212408.69</v>
      </c>
      <c r="R113" s="2">
        <f>O113/P109*Q109/P108*Q108</f>
        <v>9.2338598911359693</v>
      </c>
    </row>
    <row r="114" spans="1:18" s="2" customFormat="1" ht="39" customHeight="1">
      <c r="A114" s="61" t="s">
        <v>74</v>
      </c>
      <c r="B114" s="58"/>
      <c r="C114" s="59"/>
      <c r="D114" s="9">
        <f>D95</f>
        <v>163.75</v>
      </c>
      <c r="E114" s="5"/>
      <c r="F114" s="5"/>
      <c r="G114" s="5"/>
    </row>
    <row r="115" spans="1:18" s="2" customFormat="1" ht="41.25" customHeight="1">
      <c r="A115" s="62" t="s">
        <v>87</v>
      </c>
      <c r="B115" s="58"/>
      <c r="C115" s="59"/>
      <c r="D115" s="9">
        <f>(D110+D111+D112+D114)/D113</f>
        <v>4.017162769619862</v>
      </c>
      <c r="E115" s="5"/>
      <c r="F115" s="5"/>
      <c r="G115" s="5"/>
    </row>
    <row r="116" spans="1:18" s="2" customFormat="1" ht="24" customHeight="1">
      <c r="A116" s="60" t="s">
        <v>51</v>
      </c>
      <c r="B116" s="58"/>
      <c r="C116" s="59"/>
      <c r="D116" s="11">
        <f>D104+D109</f>
        <v>8000.1715465711441</v>
      </c>
      <c r="E116" s="5"/>
      <c r="F116" s="5"/>
      <c r="G116" s="12"/>
    </row>
    <row r="117" spans="1:18" s="2" customFormat="1" ht="21">
      <c r="A117" s="63" t="s">
        <v>115</v>
      </c>
      <c r="B117" s="58"/>
      <c r="C117" s="59"/>
      <c r="D117" s="9">
        <f>D116*8</f>
        <v>64001.372372569153</v>
      </c>
      <c r="E117" s="5"/>
      <c r="F117" s="5"/>
      <c r="G117" s="5"/>
      <c r="O117" s="2" t="s">
        <v>110</v>
      </c>
    </row>
    <row r="118" spans="1:18" s="2" customFormat="1" ht="22.5" customHeight="1">
      <c r="A118" s="57" t="s">
        <v>116</v>
      </c>
      <c r="B118" s="58"/>
      <c r="C118" s="59"/>
      <c r="D118" s="9">
        <f>D117/16</f>
        <v>4000.085773285572</v>
      </c>
      <c r="E118" s="5"/>
      <c r="F118" s="5"/>
      <c r="G118" s="5"/>
      <c r="O118" s="2" t="s">
        <v>109</v>
      </c>
    </row>
    <row r="119" spans="1:18" s="2" customFormat="1" ht="21" customHeight="1">
      <c r="A119" s="57" t="s">
        <v>52</v>
      </c>
      <c r="B119" s="58"/>
      <c r="C119" s="59"/>
      <c r="D119" s="37">
        <f>ROUND(D116/16,2)</f>
        <v>500.01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53</v>
      </c>
      <c r="B120" s="58"/>
      <c r="C120" s="59"/>
      <c r="D120" s="55">
        <f>ROUND(D119/8,2)</f>
        <v>62.5</v>
      </c>
      <c r="E120" s="5"/>
      <c r="F120" s="5"/>
      <c r="G120" s="5"/>
      <c r="O120" s="2" t="s">
        <v>111</v>
      </c>
    </row>
    <row r="121" spans="1:18" s="2" customFormat="1" ht="20.25">
      <c r="A121" s="5"/>
      <c r="B121" s="5"/>
      <c r="C121" s="5"/>
      <c r="D121" s="5"/>
      <c r="E121" s="5"/>
      <c r="F121" s="5"/>
      <c r="G121" s="5"/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 t="s">
        <v>95</v>
      </c>
      <c r="B125" s="5"/>
      <c r="C125" s="5"/>
      <c r="E125" s="5" t="s">
        <v>96</v>
      </c>
      <c r="F125" s="5"/>
      <c r="G125" s="5"/>
    </row>
    <row r="126" spans="1:18" s="2" customFormat="1" ht="20.25">
      <c r="A126" s="5"/>
      <c r="B126" s="5"/>
      <c r="C126" s="5"/>
      <c r="D126" s="5"/>
      <c r="E126" s="5"/>
      <c r="F126" s="5"/>
      <c r="G126" s="5"/>
    </row>
    <row r="127" spans="1:18" s="2" customFormat="1" ht="20.25">
      <c r="B127" s="5"/>
      <c r="C127" s="5"/>
      <c r="D127" s="5"/>
      <c r="E127" s="5"/>
      <c r="F127" s="5"/>
      <c r="G127" s="5"/>
    </row>
    <row r="128" spans="1:18" s="2" customFormat="1" ht="20.25">
      <c r="A128" s="41" t="s">
        <v>54</v>
      </c>
      <c r="B128" s="5"/>
      <c r="C128" s="5"/>
      <c r="D128" s="5"/>
      <c r="E128" s="5"/>
      <c r="F128" s="5"/>
      <c r="G128" s="5"/>
    </row>
    <row r="129" spans="1:1" s="2" customFormat="1">
      <c r="A129" s="41" t="s">
        <v>105</v>
      </c>
    </row>
    <row r="130" spans="1:1" s="2" customFormat="1"/>
    <row r="131" spans="1:1" s="2" customFormat="1"/>
    <row r="132" spans="1:1" s="2" customFormat="1"/>
    <row r="133" spans="1:1" s="2" customFormat="1"/>
    <row r="134" spans="1:1" s="2" customFormat="1"/>
    <row r="135" spans="1:1" s="2" customFormat="1"/>
    <row r="136" spans="1:1" s="2" customFormat="1"/>
    <row r="137" spans="1:1" s="2" customFormat="1"/>
    <row r="138" spans="1:1" s="2" customFormat="1"/>
    <row r="139" spans="1:1" s="2" customFormat="1"/>
    <row r="140" spans="1:1" s="2" customFormat="1"/>
    <row r="141" spans="1:1" s="2" customFormat="1"/>
    <row r="142" spans="1:1" s="2" customFormat="1"/>
    <row r="143" spans="1:1" s="2" customFormat="1"/>
    <row r="144" spans="1:1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</sheetData>
  <mergeCells count="36">
    <mergeCell ref="A80:B80"/>
    <mergeCell ref="A1:F1"/>
    <mergeCell ref="A2:F2"/>
    <mergeCell ref="A4:G4"/>
    <mergeCell ref="A57:B57"/>
    <mergeCell ref="A73:B73"/>
    <mergeCell ref="A74:B74"/>
    <mergeCell ref="A75:B75"/>
    <mergeCell ref="A76:B76"/>
    <mergeCell ref="A77:B77"/>
    <mergeCell ref="A78:B78"/>
    <mergeCell ref="A79:B79"/>
    <mergeCell ref="A108:C108"/>
    <mergeCell ref="A81:B81"/>
    <mergeCell ref="A82:B82"/>
    <mergeCell ref="A83:B83"/>
    <mergeCell ref="A99:D99"/>
    <mergeCell ref="A100:D100"/>
    <mergeCell ref="A101:D101"/>
    <mergeCell ref="A103:C103"/>
    <mergeCell ref="A104:C104"/>
    <mergeCell ref="A105:C105"/>
    <mergeCell ref="A106:C106"/>
    <mergeCell ref="A107:C107"/>
    <mergeCell ref="A120:C120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1" max="5" man="1"/>
    <brk id="97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T154"/>
  <sheetViews>
    <sheetView topLeftCell="A45" workbookViewId="0">
      <selection activeCell="C48" sqref="C4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150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151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(B27+B69)/12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149</v>
      </c>
      <c r="B38" s="13">
        <v>30741.8</v>
      </c>
      <c r="C38" s="13">
        <v>72</v>
      </c>
      <c r="D38" s="13">
        <v>8</v>
      </c>
      <c r="E38" s="15">
        <f>B38/C38*D38</f>
        <v>3415.7555555555555</v>
      </c>
      <c r="F38" s="16">
        <f>E38*0.302</f>
        <v>1031.5581777777777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3415.7555555555555</v>
      </c>
      <c r="F39" s="18">
        <f>SUM(F38:F38)</f>
        <v>1031.5581777777777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585</v>
      </c>
      <c r="D47" s="7">
        <v>18</v>
      </c>
      <c r="E47" s="9">
        <f t="shared" ref="E47:E49" si="0">C47*D47</f>
        <v>10530</v>
      </c>
      <c r="F47" s="23"/>
      <c r="G47" s="24"/>
    </row>
    <row r="48" spans="1:7" s="2" customFormat="1" ht="20.25">
      <c r="A48" s="7" t="s">
        <v>147</v>
      </c>
      <c r="B48" s="8" t="s">
        <v>104</v>
      </c>
      <c r="C48" s="9">
        <v>15000</v>
      </c>
      <c r="D48" s="7">
        <v>1</v>
      </c>
      <c r="E48" s="9">
        <f t="shared" si="0"/>
        <v>15000</v>
      </c>
      <c r="F48" s="23"/>
      <c r="G48" s="24"/>
    </row>
    <row r="49" spans="1:7" s="2" customFormat="1" ht="20.25">
      <c r="A49" s="7" t="s">
        <v>103</v>
      </c>
      <c r="B49" s="8" t="s">
        <v>108</v>
      </c>
      <c r="C49" s="9">
        <v>280</v>
      </c>
      <c r="D49" s="7">
        <v>4</v>
      </c>
      <c r="E49" s="9">
        <f t="shared" si="0"/>
        <v>1120</v>
      </c>
      <c r="F49" s="23"/>
      <c r="G49" s="24"/>
    </row>
    <row r="50" spans="1:7" s="2" customFormat="1" ht="20.25">
      <c r="A50" s="51" t="s">
        <v>41</v>
      </c>
      <c r="B50" s="52" t="s">
        <v>14</v>
      </c>
      <c r="C50" s="52" t="s">
        <v>14</v>
      </c>
      <c r="D50" s="52" t="s">
        <v>14</v>
      </c>
      <c r="E50" s="36">
        <f>SUM(E47:E49)</f>
        <v>26650</v>
      </c>
      <c r="F50" s="23"/>
      <c r="G50" s="24"/>
    </row>
    <row r="51" spans="1:7" s="2" customFormat="1" ht="20.25">
      <c r="A51" s="51" t="s">
        <v>42</v>
      </c>
      <c r="B51" s="52" t="s">
        <v>14</v>
      </c>
      <c r="C51" s="52" t="s">
        <v>14</v>
      </c>
      <c r="D51" s="52" t="s">
        <v>14</v>
      </c>
      <c r="E51" s="36">
        <f>E50/8</f>
        <v>3331.25</v>
      </c>
      <c r="F51" s="23"/>
      <c r="G51" s="24"/>
    </row>
    <row r="52" spans="1:7" s="2" customFormat="1" ht="20.25">
      <c r="A52" s="24"/>
      <c r="B52" s="22"/>
      <c r="C52" s="22"/>
      <c r="D52" s="22"/>
      <c r="E52" s="25"/>
      <c r="F52" s="25"/>
      <c r="G52" s="5"/>
    </row>
    <row r="53" spans="1:7" s="2" customFormat="1" ht="20.25">
      <c r="A53" s="5"/>
      <c r="B53" s="5"/>
      <c r="C53" s="5"/>
      <c r="D53" s="5"/>
      <c r="E53" s="5"/>
      <c r="F53" s="5"/>
      <c r="G53" s="5"/>
    </row>
    <row r="54" spans="1:7" s="2" customFormat="1" ht="20.25">
      <c r="A54" s="5" t="s">
        <v>66</v>
      </c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19.5" customHeight="1">
      <c r="A57" s="73" t="s">
        <v>91</v>
      </c>
      <c r="B57" s="73"/>
      <c r="C57" s="26"/>
      <c r="D57" s="26"/>
      <c r="E57" s="26"/>
      <c r="F57" s="26"/>
      <c r="G57" s="26"/>
    </row>
    <row r="58" spans="1:7" s="2" customFormat="1" ht="20.25">
      <c r="A58" s="27" t="s">
        <v>67</v>
      </c>
      <c r="B58" s="28"/>
      <c r="C58" s="28"/>
      <c r="D58" s="28"/>
      <c r="E58" s="28"/>
      <c r="F58" s="28"/>
      <c r="G58" s="28"/>
    </row>
    <row r="59" spans="1:7" s="2" customFormat="1" ht="20.25">
      <c r="A59" s="5" t="s">
        <v>68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69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70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89</v>
      </c>
      <c r="B62" s="5"/>
      <c r="C62" s="5"/>
      <c r="D62" s="5"/>
      <c r="E62" s="5"/>
      <c r="F62" s="5"/>
      <c r="G62" s="5"/>
    </row>
    <row r="63" spans="1:7" s="2" customFormat="1" ht="20.25">
      <c r="A63" s="5"/>
      <c r="B63" s="5"/>
      <c r="C63" s="5"/>
      <c r="D63" s="5"/>
      <c r="E63" s="5"/>
      <c r="F63" s="5"/>
      <c r="G63" s="5"/>
    </row>
    <row r="64" spans="1:7" s="2" customFormat="1" ht="20.25" hidden="1">
      <c r="A64" s="7" t="s">
        <v>35</v>
      </c>
      <c r="B64" s="7">
        <v>40.700000000000003</v>
      </c>
      <c r="C64" s="5"/>
      <c r="D64" s="5"/>
      <c r="E64" s="5"/>
      <c r="F64" s="5"/>
      <c r="G64" s="5"/>
    </row>
    <row r="65" spans="1:7" s="2" customFormat="1" ht="20.25" hidden="1">
      <c r="A65" s="7" t="s">
        <v>36</v>
      </c>
      <c r="B65" s="7">
        <v>1832.9</v>
      </c>
      <c r="C65" s="5"/>
      <c r="D65" s="5"/>
      <c r="E65" s="5"/>
      <c r="F65" s="5"/>
      <c r="G65" s="5"/>
    </row>
    <row r="66" spans="1:7" s="2" customFormat="1" ht="20.25" hidden="1">
      <c r="A66" s="7" t="s">
        <v>37</v>
      </c>
      <c r="B66" s="7">
        <v>18.899999999999999</v>
      </c>
      <c r="C66" s="5"/>
      <c r="D66" s="5"/>
      <c r="E66" s="5"/>
      <c r="F66" s="5"/>
      <c r="G66" s="5"/>
    </row>
    <row r="67" spans="1:7" s="2" customFormat="1" ht="20.25" hidden="1">
      <c r="A67" s="7" t="s">
        <v>38</v>
      </c>
      <c r="B67" s="7">
        <v>10.9</v>
      </c>
      <c r="C67" s="5"/>
      <c r="D67" s="5"/>
      <c r="E67" s="5"/>
      <c r="F67" s="5"/>
      <c r="G67" s="5"/>
    </row>
    <row r="68" spans="1:7" s="2" customFormat="1" ht="20.25" hidden="1">
      <c r="A68" s="7" t="s">
        <v>39</v>
      </c>
      <c r="B68" s="7">
        <v>407.78</v>
      </c>
      <c r="C68" s="5"/>
      <c r="D68" s="5"/>
      <c r="E68" s="5"/>
      <c r="F68" s="5"/>
      <c r="G68" s="5"/>
    </row>
    <row r="69" spans="1:7" s="2" customFormat="1" ht="20.25" hidden="1">
      <c r="A69" s="29" t="s">
        <v>40</v>
      </c>
      <c r="B69" s="29">
        <f>SUM(B64:B68)</f>
        <v>2311.1800000000003</v>
      </c>
      <c r="C69" s="5"/>
      <c r="D69" s="5"/>
      <c r="E69" s="5"/>
      <c r="F69" s="5"/>
      <c r="G69" s="5"/>
    </row>
    <row r="70" spans="1:7" s="2" customFormat="1" ht="20.25">
      <c r="A70" s="5" t="s">
        <v>57</v>
      </c>
      <c r="B70" s="5"/>
      <c r="C70" s="5"/>
      <c r="D70" s="5"/>
      <c r="E70" s="5"/>
      <c r="F70" s="5"/>
      <c r="G70" s="5"/>
    </row>
    <row r="71" spans="1:7" s="2" customFormat="1" ht="20.25">
      <c r="A71" s="5"/>
      <c r="B71" s="5"/>
      <c r="C71" s="5"/>
      <c r="D71" s="5"/>
      <c r="E71" s="5"/>
      <c r="F71" s="5"/>
      <c r="G71" s="5"/>
    </row>
    <row r="72" spans="1:7" s="2" customFormat="1" ht="20.25">
      <c r="A72" s="5"/>
      <c r="B72" s="30"/>
      <c r="C72" s="5"/>
      <c r="D72" s="5"/>
      <c r="E72" s="5"/>
      <c r="F72" s="5"/>
      <c r="G72" s="5"/>
    </row>
    <row r="73" spans="1:7" s="2" customFormat="1" ht="20.25">
      <c r="A73" s="68" t="s">
        <v>22</v>
      </c>
      <c r="B73" s="70"/>
      <c r="C73" s="31"/>
      <c r="D73" s="5"/>
      <c r="E73" s="5"/>
      <c r="F73" s="5"/>
      <c r="G73" s="5"/>
    </row>
    <row r="74" spans="1:7" s="2" customFormat="1" ht="33" customHeight="1">
      <c r="A74" s="61" t="s">
        <v>23</v>
      </c>
      <c r="B74" s="64"/>
      <c r="C74" s="9">
        <v>5396020</v>
      </c>
      <c r="D74" s="5"/>
      <c r="F74" s="25"/>
      <c r="G74" s="5"/>
    </row>
    <row r="75" spans="1:7" s="2" customFormat="1" ht="38.25" customHeight="1">
      <c r="A75" s="61" t="s">
        <v>24</v>
      </c>
      <c r="B75" s="64"/>
      <c r="C75" s="32">
        <v>1000897.15</v>
      </c>
      <c r="D75" s="5"/>
      <c r="F75" s="56"/>
      <c r="G75" s="5"/>
    </row>
    <row r="76" spans="1:7" s="2" customFormat="1" ht="42.75" customHeight="1">
      <c r="A76" s="61" t="s">
        <v>25</v>
      </c>
      <c r="B76" s="64"/>
      <c r="C76" s="32">
        <v>533978.53</v>
      </c>
      <c r="D76" s="5"/>
      <c r="F76" s="56"/>
      <c r="G76" s="5"/>
    </row>
    <row r="77" spans="1:7" s="2" customFormat="1" ht="31.5" hidden="1" customHeight="1">
      <c r="A77" s="61" t="s">
        <v>26</v>
      </c>
      <c r="B77" s="64"/>
      <c r="C77" s="32">
        <v>5978.9</v>
      </c>
      <c r="D77" s="5"/>
      <c r="E77" s="5"/>
      <c r="F77" s="5"/>
      <c r="G77" s="5"/>
    </row>
    <row r="78" spans="1:7" s="2" customFormat="1" ht="54" hidden="1" customHeight="1">
      <c r="A78" s="61" t="s">
        <v>81</v>
      </c>
      <c r="B78" s="64"/>
      <c r="C78" s="32">
        <v>49</v>
      </c>
      <c r="D78" s="5"/>
      <c r="E78" s="5"/>
      <c r="F78" s="5"/>
      <c r="G78" s="5"/>
    </row>
    <row r="79" spans="1:7" s="2" customFormat="1" ht="40.5" customHeight="1">
      <c r="A79" s="61" t="s">
        <v>136</v>
      </c>
      <c r="B79" s="64"/>
      <c r="C79" s="9">
        <v>1578</v>
      </c>
      <c r="D79" s="5"/>
      <c r="E79" s="5"/>
      <c r="F79" s="5"/>
      <c r="G79" s="5"/>
    </row>
    <row r="80" spans="1:7" s="2" customFormat="1" ht="36.75" customHeight="1">
      <c r="A80" s="61" t="s">
        <v>84</v>
      </c>
      <c r="B80" s="64"/>
      <c r="C80" s="9">
        <v>18</v>
      </c>
      <c r="D80" s="5"/>
      <c r="E80" s="5"/>
      <c r="F80" s="5"/>
      <c r="G80" s="5"/>
    </row>
    <row r="81" spans="1:7" s="2" customFormat="1" ht="31.5" customHeight="1">
      <c r="A81" s="61" t="s">
        <v>26</v>
      </c>
      <c r="B81" s="64"/>
      <c r="C81" s="49">
        <v>11592</v>
      </c>
      <c r="D81" s="5"/>
      <c r="E81" s="5"/>
      <c r="F81" s="5"/>
      <c r="G81" s="5"/>
    </row>
    <row r="82" spans="1:7" s="2" customFormat="1" ht="47.25" customHeight="1">
      <c r="A82" s="61" t="s">
        <v>90</v>
      </c>
      <c r="B82" s="64"/>
      <c r="C82" s="32">
        <v>49.7</v>
      </c>
      <c r="D82" s="5"/>
      <c r="E82" s="5"/>
      <c r="F82" s="5"/>
      <c r="G82" s="5"/>
    </row>
    <row r="83" spans="1:7" s="2" customFormat="1" ht="80.25" customHeight="1">
      <c r="A83" s="61" t="s">
        <v>94</v>
      </c>
      <c r="B83" s="64"/>
      <c r="C83" s="9">
        <f>(C74+C75+C76)/12/C79*C80/C81*C82</f>
        <v>28.246955033889904</v>
      </c>
      <c r="D83" s="5"/>
      <c r="E83" s="5"/>
      <c r="F83" s="5"/>
      <c r="G83" s="5"/>
    </row>
    <row r="84" spans="1:7" s="2" customFormat="1" ht="29.25" customHeight="1">
      <c r="A84" s="38"/>
      <c r="B84" s="38"/>
      <c r="C84" s="25"/>
      <c r="D84" s="5"/>
      <c r="E84" s="5"/>
      <c r="F84" s="5"/>
      <c r="G84" s="5"/>
    </row>
    <row r="85" spans="1:7" s="2" customFormat="1" ht="21.75" customHeight="1">
      <c r="A85" s="38"/>
      <c r="B85" s="38"/>
      <c r="C85" s="25"/>
      <c r="D85" s="5"/>
      <c r="E85" s="5"/>
      <c r="F85" s="5"/>
      <c r="G85" s="5"/>
    </row>
    <row r="86" spans="1:7" s="2" customFormat="1" ht="20.25">
      <c r="A86" s="5"/>
      <c r="B86" s="5"/>
      <c r="C86" s="5"/>
      <c r="D86" s="5"/>
      <c r="E86" s="5"/>
      <c r="F86" s="5"/>
      <c r="G86" s="5"/>
    </row>
    <row r="87" spans="1:7" s="2" customFormat="1" ht="20.25">
      <c r="A87" s="5" t="s">
        <v>83</v>
      </c>
      <c r="B87" s="5"/>
      <c r="C87" s="5"/>
      <c r="D87" s="5"/>
      <c r="E87" s="5"/>
      <c r="F87" s="5"/>
      <c r="G87" s="5"/>
    </row>
    <row r="88" spans="1:7" s="2" customFormat="1" ht="20.25">
      <c r="A88" s="5"/>
      <c r="B88" s="5"/>
      <c r="C88" s="5"/>
      <c r="D88" s="5"/>
      <c r="E88" s="5"/>
      <c r="F88" s="5"/>
      <c r="G88" s="5"/>
    </row>
    <row r="89" spans="1:7" s="2" customFormat="1" ht="81">
      <c r="A89" s="14" t="s">
        <v>27</v>
      </c>
      <c r="B89" s="14" t="s">
        <v>28</v>
      </c>
      <c r="C89" s="14" t="s">
        <v>11</v>
      </c>
      <c r="D89" s="14" t="s">
        <v>71</v>
      </c>
      <c r="E89" s="5"/>
      <c r="F89" s="5"/>
      <c r="G89" s="5"/>
    </row>
    <row r="90" spans="1:7" s="2" customFormat="1" ht="20.25">
      <c r="A90" s="8">
        <v>1</v>
      </c>
      <c r="B90" s="8">
        <v>2</v>
      </c>
      <c r="C90" s="8">
        <v>3</v>
      </c>
      <c r="D90" s="8" t="s">
        <v>29</v>
      </c>
      <c r="E90" s="5"/>
      <c r="F90" s="5"/>
      <c r="G90" s="5"/>
    </row>
    <row r="91" spans="1:7" s="2" customFormat="1" ht="20.25">
      <c r="A91" s="53" t="s">
        <v>100</v>
      </c>
      <c r="B91" s="17">
        <v>9</v>
      </c>
      <c r="C91" s="17">
        <v>100</v>
      </c>
      <c r="D91" s="33">
        <f t="shared" ref="D91:D93" si="1">B91*C91</f>
        <v>900</v>
      </c>
      <c r="E91" s="5"/>
      <c r="F91" s="5"/>
      <c r="G91" s="5"/>
    </row>
    <row r="92" spans="1:7" s="2" customFormat="1" ht="20.25">
      <c r="A92" s="53" t="s">
        <v>128</v>
      </c>
      <c r="B92" s="17">
        <v>4</v>
      </c>
      <c r="C92" s="17">
        <v>90</v>
      </c>
      <c r="D92" s="33">
        <f t="shared" si="1"/>
        <v>360</v>
      </c>
      <c r="E92" s="5"/>
      <c r="F92" s="5"/>
      <c r="G92" s="5"/>
    </row>
    <row r="93" spans="1:7" s="2" customFormat="1" ht="20.25">
      <c r="A93" s="7" t="s">
        <v>77</v>
      </c>
      <c r="B93" s="7">
        <v>18</v>
      </c>
      <c r="C93" s="31">
        <v>15</v>
      </c>
      <c r="D93" s="33">
        <f t="shared" si="1"/>
        <v>270</v>
      </c>
      <c r="E93" s="5"/>
      <c r="F93" s="5"/>
      <c r="G93" s="5"/>
    </row>
    <row r="94" spans="1:7" s="2" customFormat="1" ht="20.25">
      <c r="A94" s="29" t="s">
        <v>41</v>
      </c>
      <c r="B94" s="34" t="s">
        <v>14</v>
      </c>
      <c r="C94" s="34" t="s">
        <v>14</v>
      </c>
      <c r="D94" s="35">
        <f>SUM(D91:D93)</f>
        <v>1530</v>
      </c>
      <c r="E94" s="5"/>
      <c r="F94" s="5"/>
      <c r="G94" s="5"/>
    </row>
    <row r="95" spans="1:7" s="2" customFormat="1" ht="20.25">
      <c r="A95" s="7" t="s">
        <v>42</v>
      </c>
      <c r="B95" s="34" t="s">
        <v>14</v>
      </c>
      <c r="C95" s="34" t="s">
        <v>14</v>
      </c>
      <c r="D95" s="33">
        <f>D94/8</f>
        <v>191.25</v>
      </c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65" t="s">
        <v>55</v>
      </c>
      <c r="B99" s="65"/>
      <c r="C99" s="65"/>
      <c r="D99" s="65"/>
      <c r="E99" s="5"/>
      <c r="F99" s="5"/>
      <c r="G99" s="5"/>
    </row>
    <row r="100" spans="1:20" s="2" customFormat="1" ht="20.25">
      <c r="A100" s="66" t="s">
        <v>117</v>
      </c>
      <c r="B100" s="66"/>
      <c r="C100" s="66"/>
      <c r="D100" s="66"/>
      <c r="E100" s="5"/>
      <c r="F100" s="5"/>
      <c r="G100" s="5"/>
    </row>
    <row r="101" spans="1:20" s="2" customFormat="1" ht="18" customHeight="1">
      <c r="A101" s="67" t="s">
        <v>56</v>
      </c>
      <c r="B101" s="67"/>
      <c r="C101" s="67"/>
      <c r="D101" s="67"/>
      <c r="E101" s="5"/>
      <c r="F101" s="5"/>
      <c r="G101" s="5"/>
    </row>
    <row r="102" spans="1:20" s="2" customFormat="1" ht="20.25">
      <c r="A102" s="5"/>
      <c r="B102" s="5"/>
      <c r="C102" s="5"/>
      <c r="D102" s="5"/>
      <c r="E102" s="5"/>
      <c r="F102" s="5"/>
      <c r="G102" s="5"/>
    </row>
    <row r="103" spans="1:20" s="2" customFormat="1" ht="20.25">
      <c r="A103" s="68" t="s">
        <v>43</v>
      </c>
      <c r="B103" s="69"/>
      <c r="C103" s="70"/>
      <c r="D103" s="7" t="s">
        <v>50</v>
      </c>
      <c r="E103" s="5"/>
      <c r="F103" s="5"/>
      <c r="G103" s="5"/>
    </row>
    <row r="104" spans="1:20" s="2" customFormat="1" ht="21">
      <c r="A104" s="71" t="s">
        <v>44</v>
      </c>
      <c r="B104" s="58"/>
      <c r="C104" s="59"/>
      <c r="D104" s="11">
        <f>SUM(D105:D108)</f>
        <v>7778.5637333333334</v>
      </c>
      <c r="E104" s="5"/>
      <c r="F104" s="5"/>
      <c r="G104" s="5"/>
    </row>
    <row r="105" spans="1:20" s="2" customFormat="1" ht="21" customHeight="1">
      <c r="A105" s="61" t="s">
        <v>46</v>
      </c>
      <c r="B105" s="58"/>
      <c r="C105" s="59"/>
      <c r="D105" s="9">
        <f>E39</f>
        <v>3415.7555555555555</v>
      </c>
      <c r="E105" s="5"/>
      <c r="F105" s="5"/>
      <c r="G105" s="5"/>
    </row>
    <row r="106" spans="1:20" s="2" customFormat="1" ht="22.5" customHeight="1">
      <c r="A106" s="61" t="s">
        <v>47</v>
      </c>
      <c r="B106" s="58"/>
      <c r="C106" s="59"/>
      <c r="D106" s="9">
        <f>F39</f>
        <v>1031.5581777777777</v>
      </c>
      <c r="E106" s="5"/>
      <c r="F106" s="5"/>
      <c r="G106" s="5"/>
    </row>
    <row r="107" spans="1:20" s="2" customFormat="1" ht="22.5" customHeight="1">
      <c r="A107" s="61" t="s">
        <v>48</v>
      </c>
      <c r="B107" s="58"/>
      <c r="C107" s="59"/>
      <c r="D107" s="9">
        <v>0</v>
      </c>
      <c r="E107" s="5"/>
      <c r="F107" s="5"/>
      <c r="G107" s="5"/>
    </row>
    <row r="108" spans="1:20" s="2" customFormat="1" ht="39" customHeight="1">
      <c r="A108" s="61" t="s">
        <v>73</v>
      </c>
      <c r="B108" s="58"/>
      <c r="C108" s="59"/>
      <c r="D108" s="9">
        <f>E51</f>
        <v>3331.25</v>
      </c>
      <c r="E108" s="5"/>
      <c r="F108" s="5"/>
      <c r="G108" s="5"/>
      <c r="P108" s="2">
        <v>11592</v>
      </c>
      <c r="Q108" s="2">
        <v>49.7</v>
      </c>
      <c r="T108" s="2" t="s">
        <v>102</v>
      </c>
    </row>
    <row r="109" spans="1:20" s="2" customFormat="1" ht="21">
      <c r="A109" s="60" t="s">
        <v>45</v>
      </c>
      <c r="B109" s="58"/>
      <c r="C109" s="59"/>
      <c r="D109" s="11">
        <f>SUM(D110:D114)*D115</f>
        <v>1220.7243434090474</v>
      </c>
      <c r="E109" s="5"/>
      <c r="F109" s="5"/>
      <c r="G109" s="5"/>
      <c r="O109" s="2" t="s">
        <v>99</v>
      </c>
      <c r="P109" s="2">
        <v>1578</v>
      </c>
      <c r="Q109" s="2">
        <v>18</v>
      </c>
      <c r="R109" s="2">
        <v>1.302</v>
      </c>
      <c r="T109" s="2" t="s">
        <v>101</v>
      </c>
    </row>
    <row r="110" spans="1:20" s="2" customFormat="1" ht="40.5" customHeight="1">
      <c r="A110" s="61" t="s">
        <v>72</v>
      </c>
      <c r="B110" s="58"/>
      <c r="C110" s="59"/>
      <c r="D110" s="9">
        <f>R111</f>
        <v>7.623086235741444</v>
      </c>
      <c r="E110" s="5"/>
      <c r="F110" s="5"/>
      <c r="G110" s="5"/>
      <c r="I110" s="46"/>
      <c r="L110" s="2" t="s">
        <v>98</v>
      </c>
      <c r="M110" s="2" t="s">
        <v>137</v>
      </c>
      <c r="O110" s="50">
        <v>3863.06</v>
      </c>
      <c r="R110" s="2">
        <f>O110/P109*Q109*R109</f>
        <v>57.373050798479092</v>
      </c>
    </row>
    <row r="111" spans="1:20" s="2" customFormat="1" ht="42" customHeight="1">
      <c r="A111" s="61" t="s">
        <v>92</v>
      </c>
      <c r="B111" s="58"/>
      <c r="C111" s="59"/>
      <c r="D111" s="9">
        <f>C83</f>
        <v>28.246955033889904</v>
      </c>
      <c r="E111" s="5"/>
      <c r="F111" s="5"/>
      <c r="G111" s="5"/>
      <c r="I111" s="46"/>
      <c r="L111" s="2" t="s">
        <v>82</v>
      </c>
      <c r="O111" s="50">
        <v>513.28</v>
      </c>
      <c r="R111" s="2">
        <f>O111/P109*Q109*R109</f>
        <v>7.623086235741444</v>
      </c>
    </row>
    <row r="112" spans="1:20" s="2" customFormat="1" ht="39.75" customHeight="1">
      <c r="A112" s="61" t="s">
        <v>49</v>
      </c>
      <c r="B112" s="58"/>
      <c r="C112" s="59"/>
      <c r="D112" s="36">
        <f>R113</f>
        <v>10.388092377527965</v>
      </c>
      <c r="E112" s="5"/>
      <c r="F112" s="5"/>
      <c r="G112" s="5"/>
      <c r="I112" s="46"/>
      <c r="O112" s="48"/>
    </row>
    <row r="113" spans="1:18" s="2" customFormat="1" ht="39.75" customHeight="1">
      <c r="A113" s="61" t="s">
        <v>88</v>
      </c>
      <c r="B113" s="58"/>
      <c r="C113" s="59"/>
      <c r="D113" s="36">
        <f>R110</f>
        <v>57.373050798479092</v>
      </c>
      <c r="E113" s="5"/>
      <c r="F113" s="5"/>
      <c r="G113" s="5"/>
      <c r="N113" s="2" t="s">
        <v>97</v>
      </c>
      <c r="O113" s="54">
        <v>212408.69</v>
      </c>
      <c r="R113" s="2">
        <f>O113/P109*Q109/P108*Q108</f>
        <v>10.388092377527965</v>
      </c>
    </row>
    <row r="114" spans="1:18" s="2" customFormat="1" ht="39" customHeight="1">
      <c r="A114" s="61" t="s">
        <v>74</v>
      </c>
      <c r="B114" s="58"/>
      <c r="C114" s="59"/>
      <c r="D114" s="9">
        <f>D95</f>
        <v>191.25</v>
      </c>
      <c r="E114" s="5"/>
      <c r="F114" s="5"/>
      <c r="G114" s="5"/>
    </row>
    <row r="115" spans="1:18" s="2" customFormat="1" ht="41.25" customHeight="1">
      <c r="A115" s="62" t="s">
        <v>87</v>
      </c>
      <c r="B115" s="58"/>
      <c r="C115" s="59"/>
      <c r="D115" s="9">
        <f>(D110+D111+D112+D114)/D113</f>
        <v>4.1397159527283742</v>
      </c>
      <c r="E115" s="5"/>
      <c r="F115" s="5"/>
      <c r="G115" s="5"/>
    </row>
    <row r="116" spans="1:18" s="2" customFormat="1" ht="24" customHeight="1">
      <c r="A116" s="60" t="s">
        <v>51</v>
      </c>
      <c r="B116" s="58"/>
      <c r="C116" s="59"/>
      <c r="D116" s="11">
        <f>D104+D109</f>
        <v>8999.2880767423812</v>
      </c>
      <c r="E116" s="5"/>
      <c r="F116" s="5"/>
      <c r="G116" s="12"/>
    </row>
    <row r="117" spans="1:18" s="2" customFormat="1" ht="21">
      <c r="A117" s="63" t="s">
        <v>115</v>
      </c>
      <c r="B117" s="58"/>
      <c r="C117" s="59"/>
      <c r="D117" s="9">
        <f>D116*8</f>
        <v>71994.30461393905</v>
      </c>
      <c r="E117" s="5"/>
      <c r="F117" s="5"/>
      <c r="G117" s="5"/>
      <c r="O117" s="2" t="s">
        <v>110</v>
      </c>
    </row>
    <row r="118" spans="1:18" s="2" customFormat="1" ht="22.5" customHeight="1">
      <c r="A118" s="57" t="s">
        <v>116</v>
      </c>
      <c r="B118" s="58"/>
      <c r="C118" s="59"/>
      <c r="D118" s="9">
        <f>D117/18</f>
        <v>3999.6835896632806</v>
      </c>
      <c r="E118" s="5"/>
      <c r="F118" s="5"/>
      <c r="G118" s="5"/>
      <c r="O118" s="2" t="s">
        <v>109</v>
      </c>
    </row>
    <row r="119" spans="1:18" s="2" customFormat="1" ht="21" customHeight="1">
      <c r="A119" s="57" t="s">
        <v>52</v>
      </c>
      <c r="B119" s="58"/>
      <c r="C119" s="59"/>
      <c r="D119" s="37">
        <f>ROUND(D116/18,2)</f>
        <v>499.96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53</v>
      </c>
      <c r="B120" s="58"/>
      <c r="C120" s="59"/>
      <c r="D120" s="55">
        <f>ROUND(D119/8,2)</f>
        <v>62.5</v>
      </c>
      <c r="E120" s="5"/>
      <c r="F120" s="5"/>
      <c r="G120" s="5"/>
      <c r="O120" s="2" t="s">
        <v>111</v>
      </c>
    </row>
    <row r="121" spans="1:18" s="2" customFormat="1" ht="20.25">
      <c r="A121" s="5"/>
      <c r="B121" s="5"/>
      <c r="C121" s="5"/>
      <c r="D121" s="5"/>
      <c r="E121" s="5"/>
      <c r="F121" s="5"/>
      <c r="G121" s="5"/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 t="s">
        <v>95</v>
      </c>
      <c r="B125" s="5"/>
      <c r="C125" s="5"/>
      <c r="E125" s="5" t="s">
        <v>96</v>
      </c>
      <c r="F125" s="5"/>
      <c r="G125" s="5"/>
    </row>
    <row r="126" spans="1:18" s="2" customFormat="1" ht="20.25">
      <c r="A126" s="5"/>
      <c r="B126" s="5"/>
      <c r="C126" s="5"/>
      <c r="D126" s="5"/>
      <c r="E126" s="5"/>
      <c r="F126" s="5"/>
      <c r="G126" s="5"/>
    </row>
    <row r="127" spans="1:18" s="2" customFormat="1" ht="20.25">
      <c r="B127" s="5"/>
      <c r="C127" s="5"/>
      <c r="D127" s="5"/>
      <c r="E127" s="5"/>
      <c r="F127" s="5"/>
      <c r="G127" s="5"/>
    </row>
    <row r="128" spans="1:18" s="2" customFormat="1" ht="20.25">
      <c r="A128" s="41" t="s">
        <v>54</v>
      </c>
      <c r="B128" s="5"/>
      <c r="C128" s="5"/>
      <c r="D128" s="5"/>
      <c r="E128" s="5"/>
      <c r="F128" s="5"/>
      <c r="G128" s="5"/>
    </row>
    <row r="129" spans="1:1" s="2" customFormat="1">
      <c r="A129" s="41" t="s">
        <v>105</v>
      </c>
    </row>
    <row r="130" spans="1:1" s="2" customFormat="1"/>
    <row r="131" spans="1:1" s="2" customFormat="1"/>
    <row r="132" spans="1:1" s="2" customFormat="1"/>
    <row r="133" spans="1:1" s="2" customFormat="1"/>
    <row r="134" spans="1:1" s="2" customFormat="1"/>
    <row r="135" spans="1:1" s="2" customFormat="1"/>
    <row r="136" spans="1:1" s="2" customFormat="1"/>
    <row r="137" spans="1:1" s="2" customFormat="1"/>
    <row r="138" spans="1:1" s="2" customFormat="1"/>
    <row r="139" spans="1:1" s="2" customFormat="1"/>
    <row r="140" spans="1:1" s="2" customFormat="1"/>
    <row r="141" spans="1:1" s="2" customFormat="1"/>
    <row r="142" spans="1:1" s="2" customFormat="1"/>
    <row r="143" spans="1:1" s="2" customFormat="1"/>
    <row r="144" spans="1:1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</sheetData>
  <mergeCells count="36">
    <mergeCell ref="A80:B80"/>
    <mergeCell ref="A1:F1"/>
    <mergeCell ref="A2:F2"/>
    <mergeCell ref="A4:G4"/>
    <mergeCell ref="A57:B57"/>
    <mergeCell ref="A73:B73"/>
    <mergeCell ref="A74:B74"/>
    <mergeCell ref="A75:B75"/>
    <mergeCell ref="A76:B76"/>
    <mergeCell ref="A77:B77"/>
    <mergeCell ref="A78:B78"/>
    <mergeCell ref="A79:B79"/>
    <mergeCell ref="A108:C108"/>
    <mergeCell ref="A81:B81"/>
    <mergeCell ref="A82:B82"/>
    <mergeCell ref="A83:B83"/>
    <mergeCell ref="A99:D99"/>
    <mergeCell ref="A100:D100"/>
    <mergeCell ref="A101:D101"/>
    <mergeCell ref="A103:C103"/>
    <mergeCell ref="A104:C104"/>
    <mergeCell ref="A105:C105"/>
    <mergeCell ref="A106:C106"/>
    <mergeCell ref="A107:C107"/>
    <mergeCell ref="A120:C120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1" max="5" man="1"/>
    <brk id="97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T154"/>
  <sheetViews>
    <sheetView workbookViewId="0">
      <selection activeCell="F55" sqref="F55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152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153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(B27+B69)/12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154</v>
      </c>
      <c r="B38" s="13">
        <v>20064</v>
      </c>
      <c r="C38" s="13">
        <v>72</v>
      </c>
      <c r="D38" s="13">
        <v>8</v>
      </c>
      <c r="E38" s="15">
        <f>B38/C38*D38</f>
        <v>2229.3333333333335</v>
      </c>
      <c r="F38" s="16">
        <f>E38*0.302</f>
        <v>673.25866666666673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2229.3333333333335</v>
      </c>
      <c r="F39" s="18">
        <f>SUM(F38:F38)</f>
        <v>673.25866666666673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350</v>
      </c>
      <c r="D47" s="7">
        <v>40</v>
      </c>
      <c r="E47" s="9">
        <f t="shared" ref="E47:E49" si="0">C47*D47</f>
        <v>14000</v>
      </c>
      <c r="F47" s="23"/>
      <c r="G47" s="24"/>
    </row>
    <row r="48" spans="1:7" s="2" customFormat="1" ht="20.25">
      <c r="A48" s="7" t="s">
        <v>122</v>
      </c>
      <c r="B48" s="8" t="s">
        <v>104</v>
      </c>
      <c r="C48" s="9">
        <v>30000</v>
      </c>
      <c r="D48" s="7">
        <v>1</v>
      </c>
      <c r="E48" s="9">
        <f t="shared" si="0"/>
        <v>30000</v>
      </c>
      <c r="F48" s="23"/>
      <c r="G48" s="24"/>
    </row>
    <row r="49" spans="1:7" s="2" customFormat="1" ht="20.25">
      <c r="A49" s="7" t="s">
        <v>103</v>
      </c>
      <c r="B49" s="8" t="s">
        <v>108</v>
      </c>
      <c r="C49" s="9">
        <v>280</v>
      </c>
      <c r="D49" s="7">
        <v>5</v>
      </c>
      <c r="E49" s="9">
        <f t="shared" si="0"/>
        <v>1400</v>
      </c>
      <c r="F49" s="23"/>
      <c r="G49" s="24"/>
    </row>
    <row r="50" spans="1:7" s="2" customFormat="1" ht="20.25">
      <c r="A50" s="51" t="s">
        <v>41</v>
      </c>
      <c r="B50" s="52" t="s">
        <v>14</v>
      </c>
      <c r="C50" s="52" t="s">
        <v>14</v>
      </c>
      <c r="D50" s="52" t="s">
        <v>14</v>
      </c>
      <c r="E50" s="36">
        <f>SUM(E47:E49)</f>
        <v>45400</v>
      </c>
      <c r="F50" s="23"/>
      <c r="G50" s="24"/>
    </row>
    <row r="51" spans="1:7" s="2" customFormat="1" ht="20.25">
      <c r="A51" s="51" t="s">
        <v>42</v>
      </c>
      <c r="B51" s="52" t="s">
        <v>14</v>
      </c>
      <c r="C51" s="52" t="s">
        <v>14</v>
      </c>
      <c r="D51" s="52" t="s">
        <v>14</v>
      </c>
      <c r="E51" s="36">
        <f>E50/8</f>
        <v>5675</v>
      </c>
      <c r="F51" s="23"/>
      <c r="G51" s="24"/>
    </row>
    <row r="52" spans="1:7" s="2" customFormat="1" ht="20.25">
      <c r="A52" s="24"/>
      <c r="B52" s="22"/>
      <c r="C52" s="22"/>
      <c r="D52" s="22"/>
      <c r="E52" s="25"/>
      <c r="F52" s="25"/>
      <c r="G52" s="5"/>
    </row>
    <row r="53" spans="1:7" s="2" customFormat="1" ht="20.25">
      <c r="A53" s="5"/>
      <c r="B53" s="5"/>
      <c r="C53" s="5"/>
      <c r="D53" s="5"/>
      <c r="E53" s="5"/>
      <c r="F53" s="5"/>
      <c r="G53" s="5"/>
    </row>
    <row r="54" spans="1:7" s="2" customFormat="1" ht="20.25">
      <c r="A54" s="5" t="s">
        <v>66</v>
      </c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19.5" customHeight="1">
      <c r="A57" s="73" t="s">
        <v>91</v>
      </c>
      <c r="B57" s="73"/>
      <c r="C57" s="26"/>
      <c r="D57" s="26"/>
      <c r="E57" s="26"/>
      <c r="F57" s="26"/>
      <c r="G57" s="26"/>
    </row>
    <row r="58" spans="1:7" s="2" customFormat="1" ht="20.25">
      <c r="A58" s="27" t="s">
        <v>67</v>
      </c>
      <c r="B58" s="28"/>
      <c r="C58" s="28"/>
      <c r="D58" s="28"/>
      <c r="E58" s="28"/>
      <c r="F58" s="28"/>
      <c r="G58" s="28"/>
    </row>
    <row r="59" spans="1:7" s="2" customFormat="1" ht="20.25">
      <c r="A59" s="5" t="s">
        <v>68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69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70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89</v>
      </c>
      <c r="B62" s="5"/>
      <c r="C62" s="5"/>
      <c r="D62" s="5"/>
      <c r="E62" s="5"/>
      <c r="F62" s="5"/>
      <c r="G62" s="5"/>
    </row>
    <row r="63" spans="1:7" s="2" customFormat="1" ht="20.25">
      <c r="A63" s="5"/>
      <c r="B63" s="5"/>
      <c r="C63" s="5"/>
      <c r="D63" s="5"/>
      <c r="E63" s="5"/>
      <c r="F63" s="5"/>
      <c r="G63" s="5"/>
    </row>
    <row r="64" spans="1:7" s="2" customFormat="1" ht="20.25" hidden="1">
      <c r="A64" s="7" t="s">
        <v>35</v>
      </c>
      <c r="B64" s="7">
        <v>40.700000000000003</v>
      </c>
      <c r="C64" s="5"/>
      <c r="D64" s="5"/>
      <c r="E64" s="5"/>
      <c r="F64" s="5"/>
      <c r="G64" s="5"/>
    </row>
    <row r="65" spans="1:7" s="2" customFormat="1" ht="20.25" hidden="1">
      <c r="A65" s="7" t="s">
        <v>36</v>
      </c>
      <c r="B65" s="7">
        <v>1832.9</v>
      </c>
      <c r="C65" s="5"/>
      <c r="D65" s="5"/>
      <c r="E65" s="5"/>
      <c r="F65" s="5"/>
      <c r="G65" s="5"/>
    </row>
    <row r="66" spans="1:7" s="2" customFormat="1" ht="20.25" hidden="1">
      <c r="A66" s="7" t="s">
        <v>37</v>
      </c>
      <c r="B66" s="7">
        <v>18.899999999999999</v>
      </c>
      <c r="C66" s="5"/>
      <c r="D66" s="5"/>
      <c r="E66" s="5"/>
      <c r="F66" s="5"/>
      <c r="G66" s="5"/>
    </row>
    <row r="67" spans="1:7" s="2" customFormat="1" ht="20.25" hidden="1">
      <c r="A67" s="7" t="s">
        <v>38</v>
      </c>
      <c r="B67" s="7">
        <v>10.9</v>
      </c>
      <c r="C67" s="5"/>
      <c r="D67" s="5"/>
      <c r="E67" s="5"/>
      <c r="F67" s="5"/>
      <c r="G67" s="5"/>
    </row>
    <row r="68" spans="1:7" s="2" customFormat="1" ht="20.25" hidden="1">
      <c r="A68" s="7" t="s">
        <v>39</v>
      </c>
      <c r="B68" s="7">
        <v>407.78</v>
      </c>
      <c r="C68" s="5"/>
      <c r="D68" s="5"/>
      <c r="E68" s="5"/>
      <c r="F68" s="5"/>
      <c r="G68" s="5"/>
    </row>
    <row r="69" spans="1:7" s="2" customFormat="1" ht="20.25" hidden="1">
      <c r="A69" s="29" t="s">
        <v>40</v>
      </c>
      <c r="B69" s="29">
        <f>SUM(B64:B68)</f>
        <v>2311.1800000000003</v>
      </c>
      <c r="C69" s="5"/>
      <c r="D69" s="5"/>
      <c r="E69" s="5"/>
      <c r="F69" s="5"/>
      <c r="G69" s="5"/>
    </row>
    <row r="70" spans="1:7" s="2" customFormat="1" ht="20.25">
      <c r="A70" s="5" t="s">
        <v>57</v>
      </c>
      <c r="B70" s="5"/>
      <c r="C70" s="5"/>
      <c r="D70" s="5"/>
      <c r="E70" s="5"/>
      <c r="F70" s="5"/>
      <c r="G70" s="5"/>
    </row>
    <row r="71" spans="1:7" s="2" customFormat="1" ht="20.25">
      <c r="A71" s="5"/>
      <c r="B71" s="5"/>
      <c r="C71" s="5"/>
      <c r="D71" s="5"/>
      <c r="E71" s="5"/>
      <c r="F71" s="5"/>
      <c r="G71" s="5"/>
    </row>
    <row r="72" spans="1:7" s="2" customFormat="1" ht="20.25">
      <c r="A72" s="5"/>
      <c r="B72" s="30"/>
      <c r="C72" s="5"/>
      <c r="D72" s="5"/>
      <c r="E72" s="5"/>
      <c r="F72" s="5"/>
      <c r="G72" s="5"/>
    </row>
    <row r="73" spans="1:7" s="2" customFormat="1" ht="20.25">
      <c r="A73" s="68" t="s">
        <v>22</v>
      </c>
      <c r="B73" s="70"/>
      <c r="C73" s="31"/>
      <c r="D73" s="5"/>
      <c r="E73" s="5"/>
      <c r="F73" s="5"/>
      <c r="G73" s="5"/>
    </row>
    <row r="74" spans="1:7" s="2" customFormat="1" ht="33" customHeight="1">
      <c r="A74" s="61" t="s">
        <v>23</v>
      </c>
      <c r="B74" s="64"/>
      <c r="C74" s="9">
        <v>5396020</v>
      </c>
      <c r="D74" s="5"/>
      <c r="F74" s="25"/>
      <c r="G74" s="5"/>
    </row>
    <row r="75" spans="1:7" s="2" customFormat="1" ht="38.25" customHeight="1">
      <c r="A75" s="61" t="s">
        <v>24</v>
      </c>
      <c r="B75" s="64"/>
      <c r="C75" s="32">
        <v>1000897.15</v>
      </c>
      <c r="D75" s="5"/>
      <c r="F75" s="56"/>
      <c r="G75" s="5"/>
    </row>
    <row r="76" spans="1:7" s="2" customFormat="1" ht="42.75" customHeight="1">
      <c r="A76" s="61" t="s">
        <v>25</v>
      </c>
      <c r="B76" s="64"/>
      <c r="C76" s="32">
        <v>533978.53</v>
      </c>
      <c r="D76" s="5"/>
      <c r="F76" s="56"/>
      <c r="G76" s="5"/>
    </row>
    <row r="77" spans="1:7" s="2" customFormat="1" ht="31.5" hidden="1" customHeight="1">
      <c r="A77" s="61" t="s">
        <v>26</v>
      </c>
      <c r="B77" s="64"/>
      <c r="C77" s="32">
        <v>5978.9</v>
      </c>
      <c r="D77" s="5"/>
      <c r="E77" s="5"/>
      <c r="F77" s="5"/>
      <c r="G77" s="5"/>
    </row>
    <row r="78" spans="1:7" s="2" customFormat="1" ht="54" hidden="1" customHeight="1">
      <c r="A78" s="61" t="s">
        <v>81</v>
      </c>
      <c r="B78" s="64"/>
      <c r="C78" s="32">
        <v>49</v>
      </c>
      <c r="D78" s="5"/>
      <c r="E78" s="5"/>
      <c r="F78" s="5"/>
      <c r="G78" s="5"/>
    </row>
    <row r="79" spans="1:7" s="2" customFormat="1" ht="40.5" customHeight="1">
      <c r="A79" s="61" t="s">
        <v>136</v>
      </c>
      <c r="B79" s="64"/>
      <c r="C79" s="9">
        <v>1578</v>
      </c>
      <c r="D79" s="5"/>
      <c r="E79" s="5"/>
      <c r="F79" s="5"/>
      <c r="G79" s="5"/>
    </row>
    <row r="80" spans="1:7" s="2" customFormat="1" ht="36.75" customHeight="1">
      <c r="A80" s="61" t="s">
        <v>84</v>
      </c>
      <c r="B80" s="64"/>
      <c r="C80" s="9">
        <v>20</v>
      </c>
      <c r="D80" s="5"/>
      <c r="E80" s="5"/>
      <c r="F80" s="5"/>
      <c r="G80" s="5"/>
    </row>
    <row r="81" spans="1:7" s="2" customFormat="1" ht="31.5" customHeight="1">
      <c r="A81" s="61" t="s">
        <v>26</v>
      </c>
      <c r="B81" s="64"/>
      <c r="C81" s="49">
        <v>11592</v>
      </c>
      <c r="D81" s="5"/>
      <c r="E81" s="5"/>
      <c r="F81" s="5"/>
      <c r="G81" s="5"/>
    </row>
    <row r="82" spans="1:7" s="2" customFormat="1" ht="47.25" customHeight="1">
      <c r="A82" s="61" t="s">
        <v>90</v>
      </c>
      <c r="B82" s="64"/>
      <c r="C82" s="32">
        <v>49.7</v>
      </c>
      <c r="D82" s="5"/>
      <c r="E82" s="5"/>
      <c r="F82" s="5"/>
      <c r="G82" s="5"/>
    </row>
    <row r="83" spans="1:7" s="2" customFormat="1" ht="80.25" customHeight="1">
      <c r="A83" s="61" t="s">
        <v>94</v>
      </c>
      <c r="B83" s="64"/>
      <c r="C83" s="9">
        <f>(C74+C75+C76)/12/C79*C80/C81*C82</f>
        <v>31.385505593210997</v>
      </c>
      <c r="D83" s="5"/>
      <c r="E83" s="5"/>
      <c r="F83" s="5"/>
      <c r="G83" s="5"/>
    </row>
    <row r="84" spans="1:7" s="2" customFormat="1" ht="29.25" customHeight="1">
      <c r="A84" s="38"/>
      <c r="B84" s="38"/>
      <c r="C84" s="25"/>
      <c r="D84" s="5"/>
      <c r="E84" s="5"/>
      <c r="F84" s="5"/>
      <c r="G84" s="5"/>
    </row>
    <row r="85" spans="1:7" s="2" customFormat="1" ht="21.75" customHeight="1">
      <c r="A85" s="38"/>
      <c r="B85" s="38"/>
      <c r="C85" s="25"/>
      <c r="D85" s="5"/>
      <c r="E85" s="5"/>
      <c r="F85" s="5"/>
      <c r="G85" s="5"/>
    </row>
    <row r="86" spans="1:7" s="2" customFormat="1" ht="20.25">
      <c r="A86" s="5"/>
      <c r="B86" s="5"/>
      <c r="C86" s="5"/>
      <c r="D86" s="5"/>
      <c r="E86" s="5"/>
      <c r="F86" s="5"/>
      <c r="G86" s="5"/>
    </row>
    <row r="87" spans="1:7" s="2" customFormat="1" ht="20.25">
      <c r="A87" s="5" t="s">
        <v>83</v>
      </c>
      <c r="B87" s="5"/>
      <c r="C87" s="5"/>
      <c r="D87" s="5"/>
      <c r="E87" s="5"/>
      <c r="F87" s="5"/>
      <c r="G87" s="5"/>
    </row>
    <row r="88" spans="1:7" s="2" customFormat="1" ht="20.25">
      <c r="A88" s="5"/>
      <c r="B88" s="5"/>
      <c r="C88" s="5"/>
      <c r="D88" s="5"/>
      <c r="E88" s="5"/>
      <c r="F88" s="5"/>
      <c r="G88" s="5"/>
    </row>
    <row r="89" spans="1:7" s="2" customFormat="1" ht="81">
      <c r="A89" s="14" t="s">
        <v>27</v>
      </c>
      <c r="B89" s="14" t="s">
        <v>28</v>
      </c>
      <c r="C89" s="14" t="s">
        <v>11</v>
      </c>
      <c r="D89" s="14" t="s">
        <v>71</v>
      </c>
      <c r="E89" s="5"/>
      <c r="F89" s="5"/>
      <c r="G89" s="5"/>
    </row>
    <row r="90" spans="1:7" s="2" customFormat="1" ht="20.25">
      <c r="A90" s="8">
        <v>1</v>
      </c>
      <c r="B90" s="8">
        <v>2</v>
      </c>
      <c r="C90" s="8">
        <v>3</v>
      </c>
      <c r="D90" s="8" t="s">
        <v>29</v>
      </c>
      <c r="E90" s="5"/>
      <c r="F90" s="5"/>
      <c r="G90" s="5"/>
    </row>
    <row r="91" spans="1:7" s="2" customFormat="1" ht="20.25">
      <c r="A91" s="53" t="s">
        <v>100</v>
      </c>
      <c r="B91" s="17">
        <v>10</v>
      </c>
      <c r="C91" s="17">
        <v>100</v>
      </c>
      <c r="D91" s="33">
        <f t="shared" ref="D91:D93" si="1">B91*C91</f>
        <v>1000</v>
      </c>
      <c r="E91" s="5"/>
      <c r="F91" s="5"/>
      <c r="G91" s="5"/>
    </row>
    <row r="92" spans="1:7" s="2" customFormat="1" ht="20.25">
      <c r="A92" s="53" t="s">
        <v>128</v>
      </c>
      <c r="B92" s="17">
        <v>5</v>
      </c>
      <c r="C92" s="17">
        <v>90</v>
      </c>
      <c r="D92" s="33">
        <f t="shared" si="1"/>
        <v>450</v>
      </c>
      <c r="E92" s="5"/>
      <c r="F92" s="5"/>
      <c r="G92" s="5"/>
    </row>
    <row r="93" spans="1:7" s="2" customFormat="1" ht="20.25">
      <c r="A93" s="7" t="s">
        <v>77</v>
      </c>
      <c r="B93" s="7">
        <v>20</v>
      </c>
      <c r="C93" s="31">
        <v>15</v>
      </c>
      <c r="D93" s="33">
        <f t="shared" si="1"/>
        <v>300</v>
      </c>
      <c r="E93" s="5"/>
      <c r="F93" s="5"/>
      <c r="G93" s="5"/>
    </row>
    <row r="94" spans="1:7" s="2" customFormat="1" ht="20.25">
      <c r="A94" s="29" t="s">
        <v>41</v>
      </c>
      <c r="B94" s="34" t="s">
        <v>14</v>
      </c>
      <c r="C94" s="34" t="s">
        <v>14</v>
      </c>
      <c r="D94" s="35">
        <f>SUM(D91:D93)</f>
        <v>1750</v>
      </c>
      <c r="E94" s="5"/>
      <c r="F94" s="5"/>
      <c r="G94" s="5"/>
    </row>
    <row r="95" spans="1:7" s="2" customFormat="1" ht="20.25">
      <c r="A95" s="7" t="s">
        <v>42</v>
      </c>
      <c r="B95" s="34" t="s">
        <v>14</v>
      </c>
      <c r="C95" s="34" t="s">
        <v>14</v>
      </c>
      <c r="D95" s="33">
        <f>D94/8</f>
        <v>218.75</v>
      </c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65" t="s">
        <v>55</v>
      </c>
      <c r="B99" s="65"/>
      <c r="C99" s="65"/>
      <c r="D99" s="65"/>
      <c r="E99" s="5"/>
      <c r="F99" s="5"/>
      <c r="G99" s="5"/>
    </row>
    <row r="100" spans="1:20" s="2" customFormat="1" ht="20.25">
      <c r="A100" s="66" t="s">
        <v>117</v>
      </c>
      <c r="B100" s="66"/>
      <c r="C100" s="66"/>
      <c r="D100" s="66"/>
      <c r="E100" s="5"/>
      <c r="F100" s="5"/>
      <c r="G100" s="5"/>
    </row>
    <row r="101" spans="1:20" s="2" customFormat="1" ht="18" customHeight="1">
      <c r="A101" s="67" t="s">
        <v>56</v>
      </c>
      <c r="B101" s="67"/>
      <c r="C101" s="67"/>
      <c r="D101" s="67"/>
      <c r="E101" s="5"/>
      <c r="F101" s="5"/>
      <c r="G101" s="5"/>
    </row>
    <row r="102" spans="1:20" s="2" customFormat="1" ht="20.25">
      <c r="A102" s="5"/>
      <c r="B102" s="5"/>
      <c r="C102" s="5"/>
      <c r="D102" s="5"/>
      <c r="E102" s="5"/>
      <c r="F102" s="5"/>
      <c r="G102" s="5"/>
    </row>
    <row r="103" spans="1:20" s="2" customFormat="1" ht="20.25">
      <c r="A103" s="68" t="s">
        <v>43</v>
      </c>
      <c r="B103" s="69"/>
      <c r="C103" s="70"/>
      <c r="D103" s="7" t="s">
        <v>50</v>
      </c>
      <c r="E103" s="5"/>
      <c r="F103" s="5"/>
      <c r="G103" s="5"/>
    </row>
    <row r="104" spans="1:20" s="2" customFormat="1" ht="21">
      <c r="A104" s="71" t="s">
        <v>44</v>
      </c>
      <c r="B104" s="58"/>
      <c r="C104" s="59"/>
      <c r="D104" s="11">
        <f>SUM(D105:D108)</f>
        <v>8577.5920000000006</v>
      </c>
      <c r="E104" s="5"/>
      <c r="F104" s="5"/>
      <c r="G104" s="5"/>
    </row>
    <row r="105" spans="1:20" s="2" customFormat="1" ht="21" customHeight="1">
      <c r="A105" s="61" t="s">
        <v>46</v>
      </c>
      <c r="B105" s="58"/>
      <c r="C105" s="59"/>
      <c r="D105" s="9">
        <f>E39</f>
        <v>2229.3333333333335</v>
      </c>
      <c r="E105" s="5"/>
      <c r="F105" s="5"/>
      <c r="G105" s="5"/>
    </row>
    <row r="106" spans="1:20" s="2" customFormat="1" ht="22.5" customHeight="1">
      <c r="A106" s="61" t="s">
        <v>47</v>
      </c>
      <c r="B106" s="58"/>
      <c r="C106" s="59"/>
      <c r="D106" s="9">
        <f>F39</f>
        <v>673.25866666666673</v>
      </c>
      <c r="E106" s="5"/>
      <c r="F106" s="5"/>
      <c r="G106" s="5"/>
    </row>
    <row r="107" spans="1:20" s="2" customFormat="1" ht="22.5" customHeight="1">
      <c r="A107" s="61" t="s">
        <v>48</v>
      </c>
      <c r="B107" s="58"/>
      <c r="C107" s="59"/>
      <c r="D107" s="9">
        <v>0</v>
      </c>
      <c r="E107" s="5"/>
      <c r="F107" s="5"/>
      <c r="G107" s="5"/>
    </row>
    <row r="108" spans="1:20" s="2" customFormat="1" ht="39" customHeight="1">
      <c r="A108" s="61" t="s">
        <v>73</v>
      </c>
      <c r="B108" s="58"/>
      <c r="C108" s="59"/>
      <c r="D108" s="9">
        <f>E51</f>
        <v>5675</v>
      </c>
      <c r="E108" s="5"/>
      <c r="F108" s="5"/>
      <c r="G108" s="5"/>
      <c r="P108" s="2">
        <v>11592</v>
      </c>
      <c r="Q108" s="2">
        <v>49.7</v>
      </c>
      <c r="T108" s="2" t="s">
        <v>102</v>
      </c>
    </row>
    <row r="109" spans="1:20" s="2" customFormat="1" ht="21">
      <c r="A109" s="60" t="s">
        <v>45</v>
      </c>
      <c r="B109" s="58"/>
      <c r="C109" s="59"/>
      <c r="D109" s="11">
        <f>SUM(D110:D114)*D115</f>
        <v>1414.9695968902556</v>
      </c>
      <c r="E109" s="5"/>
      <c r="F109" s="5"/>
      <c r="G109" s="5"/>
      <c r="O109" s="2" t="s">
        <v>99</v>
      </c>
      <c r="P109" s="2">
        <v>1578</v>
      </c>
      <c r="Q109" s="2">
        <v>20</v>
      </c>
      <c r="R109" s="2">
        <v>1.302</v>
      </c>
      <c r="T109" s="2" t="s">
        <v>101</v>
      </c>
    </row>
    <row r="110" spans="1:20" s="2" customFormat="1" ht="40.5" customHeight="1">
      <c r="A110" s="61" t="s">
        <v>72</v>
      </c>
      <c r="B110" s="58"/>
      <c r="C110" s="59"/>
      <c r="D110" s="9">
        <f>R111</f>
        <v>8.4700958174904937</v>
      </c>
      <c r="E110" s="5"/>
      <c r="F110" s="5"/>
      <c r="G110" s="5"/>
      <c r="I110" s="46"/>
      <c r="L110" s="2" t="s">
        <v>98</v>
      </c>
      <c r="M110" s="2" t="s">
        <v>137</v>
      </c>
      <c r="O110" s="50">
        <v>3863.06</v>
      </c>
      <c r="R110" s="2">
        <f>O110/P109*Q109*R109</f>
        <v>63.747834220532326</v>
      </c>
    </row>
    <row r="111" spans="1:20" s="2" customFormat="1" ht="42" customHeight="1">
      <c r="A111" s="61" t="s">
        <v>92</v>
      </c>
      <c r="B111" s="58"/>
      <c r="C111" s="59"/>
      <c r="D111" s="9">
        <f>C83</f>
        <v>31.385505593210997</v>
      </c>
      <c r="E111" s="5"/>
      <c r="F111" s="5"/>
      <c r="G111" s="5"/>
      <c r="I111" s="46"/>
      <c r="L111" s="2" t="s">
        <v>82</v>
      </c>
      <c r="O111" s="50">
        <v>513.28</v>
      </c>
      <c r="R111" s="2">
        <f>O111/P109*Q109*R109</f>
        <v>8.4700958174904937</v>
      </c>
    </row>
    <row r="112" spans="1:20" s="2" customFormat="1" ht="39.75" customHeight="1">
      <c r="A112" s="61" t="s">
        <v>49</v>
      </c>
      <c r="B112" s="58"/>
      <c r="C112" s="59"/>
      <c r="D112" s="36">
        <f>R113</f>
        <v>11.542324863919962</v>
      </c>
      <c r="E112" s="5"/>
      <c r="F112" s="5"/>
      <c r="G112" s="5"/>
      <c r="I112" s="46"/>
      <c r="O112" s="48"/>
    </row>
    <row r="113" spans="1:18" s="2" customFormat="1" ht="39.75" customHeight="1">
      <c r="A113" s="61" t="s">
        <v>88</v>
      </c>
      <c r="B113" s="58"/>
      <c r="C113" s="59"/>
      <c r="D113" s="36">
        <f>R110</f>
        <v>63.747834220532326</v>
      </c>
      <c r="E113" s="5"/>
      <c r="F113" s="5"/>
      <c r="G113" s="5"/>
      <c r="N113" s="2" t="s">
        <v>97</v>
      </c>
      <c r="O113" s="54">
        <v>212408.69</v>
      </c>
      <c r="R113" s="2">
        <f>O113/P109*Q109/P108*Q108</f>
        <v>11.542324863919962</v>
      </c>
    </row>
    <row r="114" spans="1:18" s="2" customFormat="1" ht="39" customHeight="1">
      <c r="A114" s="61" t="s">
        <v>74</v>
      </c>
      <c r="B114" s="58"/>
      <c r="C114" s="59"/>
      <c r="D114" s="9">
        <f>D95</f>
        <v>218.75</v>
      </c>
      <c r="E114" s="5"/>
      <c r="F114" s="5"/>
      <c r="G114" s="5"/>
    </row>
    <row r="115" spans="1:18" s="2" customFormat="1" ht="41.25" customHeight="1">
      <c r="A115" s="62" t="s">
        <v>87</v>
      </c>
      <c r="B115" s="58"/>
      <c r="C115" s="59"/>
      <c r="D115" s="9">
        <f>(D110+D111+D112+D114)/D113</f>
        <v>4.2377584992151842</v>
      </c>
      <c r="E115" s="5"/>
      <c r="F115" s="5"/>
      <c r="G115" s="5"/>
    </row>
    <row r="116" spans="1:18" s="2" customFormat="1" ht="24" customHeight="1">
      <c r="A116" s="60" t="s">
        <v>51</v>
      </c>
      <c r="B116" s="58"/>
      <c r="C116" s="59"/>
      <c r="D116" s="11">
        <f>D104+D109</f>
        <v>9992.5615968902566</v>
      </c>
      <c r="E116" s="5"/>
      <c r="F116" s="5"/>
      <c r="G116" s="12"/>
    </row>
    <row r="117" spans="1:18" s="2" customFormat="1" ht="21">
      <c r="A117" s="63" t="s">
        <v>115</v>
      </c>
      <c r="B117" s="58"/>
      <c r="C117" s="59"/>
      <c r="D117" s="9">
        <f>D116*8</f>
        <v>79940.492775122053</v>
      </c>
      <c r="E117" s="5"/>
      <c r="F117" s="5"/>
      <c r="G117" s="5"/>
      <c r="O117" s="2" t="s">
        <v>110</v>
      </c>
    </row>
    <row r="118" spans="1:18" s="2" customFormat="1" ht="22.5" customHeight="1">
      <c r="A118" s="57" t="s">
        <v>116</v>
      </c>
      <c r="B118" s="58"/>
      <c r="C118" s="59"/>
      <c r="D118" s="9">
        <f>D117/20</f>
        <v>3997.0246387561028</v>
      </c>
      <c r="E118" s="5"/>
      <c r="F118" s="5"/>
      <c r="G118" s="5"/>
      <c r="O118" s="2" t="s">
        <v>109</v>
      </c>
    </row>
    <row r="119" spans="1:18" s="2" customFormat="1" ht="21" customHeight="1">
      <c r="A119" s="57" t="s">
        <v>52</v>
      </c>
      <c r="B119" s="58"/>
      <c r="C119" s="59"/>
      <c r="D119" s="37">
        <f>ROUND(D116/20,2)</f>
        <v>499.63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53</v>
      </c>
      <c r="B120" s="58"/>
      <c r="C120" s="59"/>
      <c r="D120" s="55">
        <f>ROUND(D119/8,2)</f>
        <v>62.45</v>
      </c>
      <c r="E120" s="5"/>
      <c r="F120" s="5"/>
      <c r="G120" s="5"/>
      <c r="O120" s="2" t="s">
        <v>111</v>
      </c>
    </row>
    <row r="121" spans="1:18" s="2" customFormat="1" ht="20.25">
      <c r="A121" s="5"/>
      <c r="B121" s="5"/>
      <c r="C121" s="5"/>
      <c r="D121" s="5"/>
      <c r="E121" s="5"/>
      <c r="F121" s="5"/>
      <c r="G121" s="5"/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 t="s">
        <v>95</v>
      </c>
      <c r="B125" s="5"/>
      <c r="C125" s="5"/>
      <c r="E125" s="5" t="s">
        <v>96</v>
      </c>
      <c r="F125" s="5"/>
      <c r="G125" s="5"/>
    </row>
    <row r="126" spans="1:18" s="2" customFormat="1" ht="20.25">
      <c r="A126" s="5"/>
      <c r="B126" s="5"/>
      <c r="C126" s="5"/>
      <c r="D126" s="5"/>
      <c r="E126" s="5"/>
      <c r="F126" s="5"/>
      <c r="G126" s="5"/>
    </row>
    <row r="127" spans="1:18" s="2" customFormat="1" ht="20.25">
      <c r="B127" s="5"/>
      <c r="C127" s="5"/>
      <c r="D127" s="5"/>
      <c r="E127" s="5"/>
      <c r="F127" s="5"/>
      <c r="G127" s="5"/>
    </row>
    <row r="128" spans="1:18" s="2" customFormat="1" ht="20.25">
      <c r="A128" s="41" t="s">
        <v>54</v>
      </c>
      <c r="B128" s="5"/>
      <c r="C128" s="5"/>
      <c r="D128" s="5"/>
      <c r="E128" s="5"/>
      <c r="F128" s="5"/>
      <c r="G128" s="5"/>
    </row>
    <row r="129" spans="1:1" s="2" customFormat="1">
      <c r="A129" s="41" t="s">
        <v>105</v>
      </c>
    </row>
    <row r="130" spans="1:1" s="2" customFormat="1"/>
    <row r="131" spans="1:1" s="2" customFormat="1"/>
    <row r="132" spans="1:1" s="2" customFormat="1"/>
    <row r="133" spans="1:1" s="2" customFormat="1"/>
    <row r="134" spans="1:1" s="2" customFormat="1"/>
    <row r="135" spans="1:1" s="2" customFormat="1"/>
    <row r="136" spans="1:1" s="2" customFormat="1"/>
    <row r="137" spans="1:1" s="2" customFormat="1"/>
    <row r="138" spans="1:1" s="2" customFormat="1"/>
    <row r="139" spans="1:1" s="2" customFormat="1"/>
    <row r="140" spans="1:1" s="2" customFormat="1"/>
    <row r="141" spans="1:1" s="2" customFormat="1"/>
    <row r="142" spans="1:1" s="2" customFormat="1"/>
    <row r="143" spans="1:1" s="2" customFormat="1"/>
    <row r="144" spans="1:1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</sheetData>
  <mergeCells count="36">
    <mergeCell ref="A80:B80"/>
    <mergeCell ref="A1:F1"/>
    <mergeCell ref="A2:F2"/>
    <mergeCell ref="A4:G4"/>
    <mergeCell ref="A57:B57"/>
    <mergeCell ref="A73:B73"/>
    <mergeCell ref="A74:B74"/>
    <mergeCell ref="A75:B75"/>
    <mergeCell ref="A76:B76"/>
    <mergeCell ref="A77:B77"/>
    <mergeCell ref="A78:B78"/>
    <mergeCell ref="A79:B79"/>
    <mergeCell ref="A108:C108"/>
    <mergeCell ref="A81:B81"/>
    <mergeCell ref="A82:B82"/>
    <mergeCell ref="A83:B83"/>
    <mergeCell ref="A99:D99"/>
    <mergeCell ref="A100:D100"/>
    <mergeCell ref="A101:D101"/>
    <mergeCell ref="A103:C103"/>
    <mergeCell ref="A104:C104"/>
    <mergeCell ref="A105:C105"/>
    <mergeCell ref="A106:C106"/>
    <mergeCell ref="A107:C107"/>
    <mergeCell ref="A120:C120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1" max="5" man="1"/>
    <brk id="97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T155"/>
  <sheetViews>
    <sheetView topLeftCell="A37" workbookViewId="0">
      <selection activeCell="A48" sqref="A48:XFD4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123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156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(B27+B70)/12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155</v>
      </c>
      <c r="B38" s="13">
        <v>20064</v>
      </c>
      <c r="C38" s="13">
        <v>72</v>
      </c>
      <c r="D38" s="13">
        <v>8</v>
      </c>
      <c r="E38" s="15">
        <f>B38/C38*D38</f>
        <v>2229.3333333333335</v>
      </c>
      <c r="F38" s="16">
        <f>E38*0.302</f>
        <v>673.25866666666673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2229.3333333333335</v>
      </c>
      <c r="F39" s="18">
        <f>SUM(F38:F38)</f>
        <v>673.25866666666673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285</v>
      </c>
      <c r="D47" s="7">
        <v>48</v>
      </c>
      <c r="E47" s="9">
        <f t="shared" ref="E47:E50" si="0">C47*D47</f>
        <v>13680</v>
      </c>
      <c r="F47" s="23"/>
      <c r="G47" s="24"/>
    </row>
    <row r="48" spans="1:7" s="2" customFormat="1" ht="20.25">
      <c r="A48" s="7" t="s">
        <v>147</v>
      </c>
      <c r="B48" s="8" t="s">
        <v>104</v>
      </c>
      <c r="C48" s="9">
        <v>15000</v>
      </c>
      <c r="D48" s="7">
        <v>1</v>
      </c>
      <c r="E48" s="9">
        <f t="shared" si="0"/>
        <v>15000</v>
      </c>
      <c r="F48" s="23"/>
      <c r="G48" s="24"/>
    </row>
    <row r="49" spans="1:7" s="2" customFormat="1" ht="20.25">
      <c r="A49" s="7" t="s">
        <v>122</v>
      </c>
      <c r="B49" s="8" t="s">
        <v>104</v>
      </c>
      <c r="C49" s="9">
        <v>30000</v>
      </c>
      <c r="D49" s="7">
        <v>1</v>
      </c>
      <c r="E49" s="9">
        <f t="shared" si="0"/>
        <v>30000</v>
      </c>
      <c r="F49" s="23"/>
      <c r="G49" s="24"/>
    </row>
    <row r="50" spans="1:7" s="2" customFormat="1" ht="20.25">
      <c r="A50" s="7" t="s">
        <v>103</v>
      </c>
      <c r="B50" s="8" t="s">
        <v>108</v>
      </c>
      <c r="C50" s="9">
        <v>280</v>
      </c>
      <c r="D50" s="7">
        <v>5</v>
      </c>
      <c r="E50" s="9">
        <f t="shared" si="0"/>
        <v>1400</v>
      </c>
      <c r="F50" s="23"/>
      <c r="G50" s="24"/>
    </row>
    <row r="51" spans="1:7" s="2" customFormat="1" ht="20.25">
      <c r="A51" s="51" t="s">
        <v>41</v>
      </c>
      <c r="B51" s="52" t="s">
        <v>14</v>
      </c>
      <c r="C51" s="52" t="s">
        <v>14</v>
      </c>
      <c r="D51" s="52" t="s">
        <v>14</v>
      </c>
      <c r="E51" s="36">
        <f>SUM(E47:E50)</f>
        <v>60080</v>
      </c>
      <c r="F51" s="23"/>
      <c r="G51" s="24"/>
    </row>
    <row r="52" spans="1:7" s="2" customFormat="1" ht="20.25">
      <c r="A52" s="51" t="s">
        <v>42</v>
      </c>
      <c r="B52" s="52" t="s">
        <v>14</v>
      </c>
      <c r="C52" s="52" t="s">
        <v>14</v>
      </c>
      <c r="D52" s="52" t="s">
        <v>14</v>
      </c>
      <c r="E52" s="36">
        <f>E51/8</f>
        <v>7510</v>
      </c>
      <c r="F52" s="23"/>
      <c r="G52" s="24"/>
    </row>
    <row r="53" spans="1:7" s="2" customFormat="1" ht="20.25">
      <c r="A53" s="24"/>
      <c r="B53" s="22"/>
      <c r="C53" s="22"/>
      <c r="D53" s="22"/>
      <c r="E53" s="25"/>
      <c r="F53" s="2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 t="s">
        <v>66</v>
      </c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20.25">
      <c r="A57" s="5"/>
      <c r="B57" s="5"/>
      <c r="C57" s="5"/>
      <c r="D57" s="5"/>
      <c r="E57" s="5"/>
      <c r="F57" s="5"/>
      <c r="G57" s="5"/>
    </row>
    <row r="58" spans="1:7" s="2" customFormat="1" ht="19.5" customHeight="1">
      <c r="A58" s="73" t="s">
        <v>91</v>
      </c>
      <c r="B58" s="73"/>
      <c r="C58" s="26"/>
      <c r="D58" s="26"/>
      <c r="E58" s="26"/>
      <c r="F58" s="26"/>
      <c r="G58" s="26"/>
    </row>
    <row r="59" spans="1:7" s="2" customFormat="1" ht="20.25">
      <c r="A59" s="27" t="s">
        <v>67</v>
      </c>
      <c r="B59" s="28"/>
      <c r="C59" s="28"/>
      <c r="D59" s="28"/>
      <c r="E59" s="28"/>
      <c r="F59" s="28"/>
      <c r="G59" s="28"/>
    </row>
    <row r="60" spans="1:7" s="2" customFormat="1" ht="20.25">
      <c r="A60" s="5" t="s">
        <v>68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69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70</v>
      </c>
      <c r="B62" s="5"/>
      <c r="C62" s="5"/>
      <c r="D62" s="5"/>
      <c r="E62" s="5"/>
      <c r="F62" s="5"/>
      <c r="G62" s="5"/>
    </row>
    <row r="63" spans="1:7" s="2" customFormat="1" ht="20.25">
      <c r="A63" s="5" t="s">
        <v>89</v>
      </c>
      <c r="B63" s="5"/>
      <c r="C63" s="5"/>
      <c r="D63" s="5"/>
      <c r="E63" s="5"/>
      <c r="F63" s="5"/>
      <c r="G63" s="5"/>
    </row>
    <row r="64" spans="1:7" s="2" customFormat="1" ht="20.25">
      <c r="A64" s="5"/>
      <c r="B64" s="5"/>
      <c r="C64" s="5"/>
      <c r="D64" s="5"/>
      <c r="E64" s="5"/>
      <c r="F64" s="5"/>
      <c r="G64" s="5"/>
    </row>
    <row r="65" spans="1:7" s="2" customFormat="1" ht="20.25" hidden="1">
      <c r="A65" s="7" t="s">
        <v>35</v>
      </c>
      <c r="B65" s="7">
        <v>40.700000000000003</v>
      </c>
      <c r="C65" s="5"/>
      <c r="D65" s="5"/>
      <c r="E65" s="5"/>
      <c r="F65" s="5"/>
      <c r="G65" s="5"/>
    </row>
    <row r="66" spans="1:7" s="2" customFormat="1" ht="20.25" hidden="1">
      <c r="A66" s="7" t="s">
        <v>36</v>
      </c>
      <c r="B66" s="7">
        <v>1832.9</v>
      </c>
      <c r="C66" s="5"/>
      <c r="D66" s="5"/>
      <c r="E66" s="5"/>
      <c r="F66" s="5"/>
      <c r="G66" s="5"/>
    </row>
    <row r="67" spans="1:7" s="2" customFormat="1" ht="20.25" hidden="1">
      <c r="A67" s="7" t="s">
        <v>37</v>
      </c>
      <c r="B67" s="7">
        <v>18.899999999999999</v>
      </c>
      <c r="C67" s="5"/>
      <c r="D67" s="5"/>
      <c r="E67" s="5"/>
      <c r="F67" s="5"/>
      <c r="G67" s="5"/>
    </row>
    <row r="68" spans="1:7" s="2" customFormat="1" ht="20.25" hidden="1">
      <c r="A68" s="7" t="s">
        <v>38</v>
      </c>
      <c r="B68" s="7">
        <v>10.9</v>
      </c>
      <c r="C68" s="5"/>
      <c r="D68" s="5"/>
      <c r="E68" s="5"/>
      <c r="F68" s="5"/>
      <c r="G68" s="5"/>
    </row>
    <row r="69" spans="1:7" s="2" customFormat="1" ht="20.25" hidden="1">
      <c r="A69" s="7" t="s">
        <v>39</v>
      </c>
      <c r="B69" s="7">
        <v>407.78</v>
      </c>
      <c r="C69" s="5"/>
      <c r="D69" s="5"/>
      <c r="E69" s="5"/>
      <c r="F69" s="5"/>
      <c r="G69" s="5"/>
    </row>
    <row r="70" spans="1:7" s="2" customFormat="1" ht="20.25" hidden="1">
      <c r="A70" s="29" t="s">
        <v>40</v>
      </c>
      <c r="B70" s="29">
        <f>SUM(B65:B69)</f>
        <v>2311.1800000000003</v>
      </c>
      <c r="C70" s="5"/>
      <c r="D70" s="5"/>
      <c r="E70" s="5"/>
      <c r="F70" s="5"/>
      <c r="G70" s="5"/>
    </row>
    <row r="71" spans="1:7" s="2" customFormat="1" ht="20.25">
      <c r="A71" s="5" t="s">
        <v>57</v>
      </c>
      <c r="B71" s="5"/>
      <c r="C71" s="5"/>
      <c r="D71" s="5"/>
      <c r="E71" s="5"/>
      <c r="F71" s="5"/>
      <c r="G71" s="5"/>
    </row>
    <row r="72" spans="1:7" s="2" customFormat="1" ht="20.25">
      <c r="A72" s="5"/>
      <c r="B72" s="5"/>
      <c r="C72" s="5"/>
      <c r="D72" s="5"/>
      <c r="E72" s="5"/>
      <c r="F72" s="5"/>
      <c r="G72" s="5"/>
    </row>
    <row r="73" spans="1:7" s="2" customFormat="1" ht="20.25">
      <c r="A73" s="5"/>
      <c r="B73" s="30"/>
      <c r="C73" s="5"/>
      <c r="D73" s="5"/>
      <c r="E73" s="5"/>
      <c r="F73" s="5"/>
      <c r="G73" s="5"/>
    </row>
    <row r="74" spans="1:7" s="2" customFormat="1" ht="20.25">
      <c r="A74" s="68" t="s">
        <v>22</v>
      </c>
      <c r="B74" s="70"/>
      <c r="C74" s="31"/>
      <c r="D74" s="5"/>
      <c r="E74" s="5"/>
      <c r="F74" s="5"/>
      <c r="G74" s="5"/>
    </row>
    <row r="75" spans="1:7" s="2" customFormat="1" ht="33" customHeight="1">
      <c r="A75" s="61" t="s">
        <v>23</v>
      </c>
      <c r="B75" s="64"/>
      <c r="C75" s="9">
        <v>5396020</v>
      </c>
      <c r="D75" s="5"/>
      <c r="F75" s="25"/>
      <c r="G75" s="5"/>
    </row>
    <row r="76" spans="1:7" s="2" customFormat="1" ht="38.25" customHeight="1">
      <c r="A76" s="61" t="s">
        <v>24</v>
      </c>
      <c r="B76" s="64"/>
      <c r="C76" s="32">
        <v>1000897.15</v>
      </c>
      <c r="D76" s="5"/>
      <c r="F76" s="56"/>
      <c r="G76" s="5"/>
    </row>
    <row r="77" spans="1:7" s="2" customFormat="1" ht="42.75" customHeight="1">
      <c r="A77" s="61" t="s">
        <v>25</v>
      </c>
      <c r="B77" s="64"/>
      <c r="C77" s="32">
        <v>533978.53</v>
      </c>
      <c r="D77" s="5"/>
      <c r="F77" s="56"/>
      <c r="G77" s="5"/>
    </row>
    <row r="78" spans="1:7" s="2" customFormat="1" ht="31.5" hidden="1" customHeight="1">
      <c r="A78" s="61" t="s">
        <v>26</v>
      </c>
      <c r="B78" s="64"/>
      <c r="C78" s="32">
        <v>5978.9</v>
      </c>
      <c r="D78" s="5"/>
      <c r="E78" s="5"/>
      <c r="F78" s="5"/>
      <c r="G78" s="5"/>
    </row>
    <row r="79" spans="1:7" s="2" customFormat="1" ht="54" hidden="1" customHeight="1">
      <c r="A79" s="61" t="s">
        <v>81</v>
      </c>
      <c r="B79" s="64"/>
      <c r="C79" s="32">
        <v>49</v>
      </c>
      <c r="D79" s="5"/>
      <c r="E79" s="5"/>
      <c r="F79" s="5"/>
      <c r="G79" s="5"/>
    </row>
    <row r="80" spans="1:7" s="2" customFormat="1" ht="40.5" customHeight="1">
      <c r="A80" s="61" t="s">
        <v>136</v>
      </c>
      <c r="B80" s="64"/>
      <c r="C80" s="9">
        <v>1578</v>
      </c>
      <c r="D80" s="5"/>
      <c r="E80" s="5"/>
      <c r="F80" s="5"/>
      <c r="G80" s="5"/>
    </row>
    <row r="81" spans="1:7" s="2" customFormat="1" ht="36.75" customHeight="1">
      <c r="A81" s="61" t="s">
        <v>84</v>
      </c>
      <c r="B81" s="64"/>
      <c r="C81" s="9">
        <v>24</v>
      </c>
      <c r="D81" s="5"/>
      <c r="E81" s="5"/>
      <c r="F81" s="5"/>
      <c r="G81" s="5"/>
    </row>
    <row r="82" spans="1:7" s="2" customFormat="1" ht="31.5" customHeight="1">
      <c r="A82" s="61" t="s">
        <v>26</v>
      </c>
      <c r="B82" s="64"/>
      <c r="C82" s="49">
        <v>11592</v>
      </c>
      <c r="D82" s="5"/>
      <c r="E82" s="5"/>
      <c r="F82" s="5"/>
      <c r="G82" s="5"/>
    </row>
    <row r="83" spans="1:7" s="2" customFormat="1" ht="47.25" customHeight="1">
      <c r="A83" s="61" t="s">
        <v>90</v>
      </c>
      <c r="B83" s="64"/>
      <c r="C83" s="32">
        <v>49.7</v>
      </c>
      <c r="D83" s="5"/>
      <c r="E83" s="5"/>
      <c r="F83" s="5"/>
      <c r="G83" s="5"/>
    </row>
    <row r="84" spans="1:7" s="2" customFormat="1" ht="80.25" customHeight="1">
      <c r="A84" s="61" t="s">
        <v>94</v>
      </c>
      <c r="B84" s="64"/>
      <c r="C84" s="9">
        <f>(C75+C76+C77)/12/C80*C81/C82*C83</f>
        <v>37.662606711853201</v>
      </c>
      <c r="D84" s="5"/>
      <c r="E84" s="5"/>
      <c r="F84" s="5"/>
      <c r="G84" s="5"/>
    </row>
    <row r="85" spans="1:7" s="2" customFormat="1" ht="29.25" customHeight="1">
      <c r="A85" s="38"/>
      <c r="B85" s="38"/>
      <c r="C85" s="25"/>
      <c r="D85" s="5"/>
      <c r="E85" s="5"/>
      <c r="F85" s="5"/>
      <c r="G85" s="5"/>
    </row>
    <row r="86" spans="1:7" s="2" customFormat="1" ht="21.75" customHeight="1">
      <c r="A86" s="38"/>
      <c r="B86" s="38"/>
      <c r="C86" s="2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20.25">
      <c r="A88" s="5" t="s">
        <v>83</v>
      </c>
      <c r="B88" s="5"/>
      <c r="C88" s="5"/>
      <c r="D88" s="5"/>
      <c r="E88" s="5"/>
      <c r="F88" s="5"/>
      <c r="G88" s="5"/>
    </row>
    <row r="89" spans="1:7" s="2" customFormat="1" ht="20.25">
      <c r="A89" s="5"/>
      <c r="B89" s="5"/>
      <c r="C89" s="5"/>
      <c r="D89" s="5"/>
      <c r="E89" s="5"/>
      <c r="F89" s="5"/>
      <c r="G89" s="5"/>
    </row>
    <row r="90" spans="1:7" s="2" customFormat="1" ht="81">
      <c r="A90" s="14" t="s">
        <v>27</v>
      </c>
      <c r="B90" s="14" t="s">
        <v>28</v>
      </c>
      <c r="C90" s="14" t="s">
        <v>11</v>
      </c>
      <c r="D90" s="14" t="s">
        <v>71</v>
      </c>
      <c r="E90" s="5"/>
      <c r="F90" s="5"/>
      <c r="G90" s="5"/>
    </row>
    <row r="91" spans="1:7" s="2" customFormat="1" ht="20.25">
      <c r="A91" s="8">
        <v>1</v>
      </c>
      <c r="B91" s="8">
        <v>2</v>
      </c>
      <c r="C91" s="8">
        <v>3</v>
      </c>
      <c r="D91" s="8" t="s">
        <v>29</v>
      </c>
      <c r="E91" s="5"/>
      <c r="F91" s="5"/>
      <c r="G91" s="5"/>
    </row>
    <row r="92" spans="1:7" s="2" customFormat="1" ht="20.25">
      <c r="A92" s="53" t="s">
        <v>100</v>
      </c>
      <c r="B92" s="17">
        <v>12</v>
      </c>
      <c r="C92" s="17">
        <v>100</v>
      </c>
      <c r="D92" s="33">
        <f t="shared" ref="D92:D94" si="1">B92*C92</f>
        <v>1200</v>
      </c>
      <c r="E92" s="5"/>
      <c r="F92" s="5"/>
      <c r="G92" s="5"/>
    </row>
    <row r="93" spans="1:7" s="2" customFormat="1" ht="20.25">
      <c r="A93" s="53" t="s">
        <v>128</v>
      </c>
      <c r="B93" s="17">
        <v>5</v>
      </c>
      <c r="C93" s="17">
        <v>90</v>
      </c>
      <c r="D93" s="33">
        <f t="shared" si="1"/>
        <v>450</v>
      </c>
      <c r="E93" s="5"/>
      <c r="F93" s="5"/>
      <c r="G93" s="5"/>
    </row>
    <row r="94" spans="1:7" s="2" customFormat="1" ht="20.25">
      <c r="A94" s="7" t="s">
        <v>77</v>
      </c>
      <c r="B94" s="7">
        <v>24</v>
      </c>
      <c r="C94" s="31">
        <v>15</v>
      </c>
      <c r="D94" s="33">
        <f t="shared" si="1"/>
        <v>360</v>
      </c>
      <c r="E94" s="5"/>
      <c r="F94" s="5"/>
      <c r="G94" s="5"/>
    </row>
    <row r="95" spans="1:7" s="2" customFormat="1" ht="20.25">
      <c r="A95" s="29" t="s">
        <v>41</v>
      </c>
      <c r="B95" s="34" t="s">
        <v>14</v>
      </c>
      <c r="C95" s="34" t="s">
        <v>14</v>
      </c>
      <c r="D95" s="35">
        <f>SUM(D92:D94)</f>
        <v>2010</v>
      </c>
      <c r="E95" s="5"/>
      <c r="F95" s="5"/>
      <c r="G95" s="5"/>
    </row>
    <row r="96" spans="1:7" s="2" customFormat="1" ht="20.25">
      <c r="A96" s="7" t="s">
        <v>42</v>
      </c>
      <c r="B96" s="34" t="s">
        <v>14</v>
      </c>
      <c r="C96" s="34" t="s">
        <v>14</v>
      </c>
      <c r="D96" s="33">
        <f>D95/8</f>
        <v>251.25</v>
      </c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5"/>
      <c r="B99" s="5"/>
      <c r="C99" s="5"/>
      <c r="D99" s="5"/>
      <c r="E99" s="5"/>
      <c r="F99" s="5"/>
      <c r="G99" s="5"/>
    </row>
    <row r="100" spans="1:20" s="2" customFormat="1" ht="20.25">
      <c r="A100" s="65" t="s">
        <v>55</v>
      </c>
      <c r="B100" s="65"/>
      <c r="C100" s="65"/>
      <c r="D100" s="65"/>
      <c r="E100" s="5"/>
      <c r="F100" s="5"/>
      <c r="G100" s="5"/>
    </row>
    <row r="101" spans="1:20" s="2" customFormat="1" ht="20.25">
      <c r="A101" s="66" t="s">
        <v>117</v>
      </c>
      <c r="B101" s="66"/>
      <c r="C101" s="66"/>
      <c r="D101" s="66"/>
      <c r="E101" s="5"/>
      <c r="F101" s="5"/>
      <c r="G101" s="5"/>
    </row>
    <row r="102" spans="1:20" s="2" customFormat="1" ht="18" customHeight="1">
      <c r="A102" s="67" t="s">
        <v>56</v>
      </c>
      <c r="B102" s="67"/>
      <c r="C102" s="67"/>
      <c r="D102" s="67"/>
      <c r="E102" s="5"/>
      <c r="F102" s="5"/>
      <c r="G102" s="5"/>
    </row>
    <row r="103" spans="1:20" s="2" customFormat="1" ht="20.25">
      <c r="A103" s="5"/>
      <c r="B103" s="5"/>
      <c r="C103" s="5"/>
      <c r="D103" s="5"/>
      <c r="E103" s="5"/>
      <c r="F103" s="5"/>
      <c r="G103" s="5"/>
    </row>
    <row r="104" spans="1:20" s="2" customFormat="1" ht="20.25">
      <c r="A104" s="68" t="s">
        <v>43</v>
      </c>
      <c r="B104" s="69"/>
      <c r="C104" s="70"/>
      <c r="D104" s="7" t="s">
        <v>50</v>
      </c>
      <c r="E104" s="5"/>
      <c r="F104" s="5"/>
      <c r="G104" s="5"/>
    </row>
    <row r="105" spans="1:20" s="2" customFormat="1" ht="21">
      <c r="A105" s="71" t="s">
        <v>44</v>
      </c>
      <c r="B105" s="58"/>
      <c r="C105" s="59"/>
      <c r="D105" s="11">
        <f>SUM(D106:D109)</f>
        <v>10412.592000000001</v>
      </c>
      <c r="E105" s="5"/>
      <c r="F105" s="5"/>
      <c r="G105" s="5"/>
    </row>
    <row r="106" spans="1:20" s="2" customFormat="1" ht="21" customHeight="1">
      <c r="A106" s="61" t="s">
        <v>46</v>
      </c>
      <c r="B106" s="58"/>
      <c r="C106" s="59"/>
      <c r="D106" s="9">
        <f>E39</f>
        <v>2229.3333333333335</v>
      </c>
      <c r="E106" s="5"/>
      <c r="F106" s="5"/>
      <c r="G106" s="5"/>
    </row>
    <row r="107" spans="1:20" s="2" customFormat="1" ht="22.5" customHeight="1">
      <c r="A107" s="61" t="s">
        <v>47</v>
      </c>
      <c r="B107" s="58"/>
      <c r="C107" s="59"/>
      <c r="D107" s="9">
        <f>F39</f>
        <v>673.25866666666673</v>
      </c>
      <c r="E107" s="5"/>
      <c r="F107" s="5"/>
      <c r="G107" s="5"/>
    </row>
    <row r="108" spans="1:20" s="2" customFormat="1" ht="22.5" customHeight="1">
      <c r="A108" s="61" t="s">
        <v>48</v>
      </c>
      <c r="B108" s="58"/>
      <c r="C108" s="59"/>
      <c r="D108" s="9">
        <v>0</v>
      </c>
      <c r="E108" s="5"/>
      <c r="F108" s="5"/>
      <c r="G108" s="5"/>
    </row>
    <row r="109" spans="1:20" s="2" customFormat="1" ht="39" customHeight="1">
      <c r="A109" s="61" t="s">
        <v>73</v>
      </c>
      <c r="B109" s="58"/>
      <c r="C109" s="59"/>
      <c r="D109" s="9">
        <f>E52</f>
        <v>7510</v>
      </c>
      <c r="E109" s="5"/>
      <c r="F109" s="5"/>
      <c r="G109" s="5"/>
      <c r="P109" s="2">
        <v>11592</v>
      </c>
      <c r="Q109" s="2">
        <v>49.7</v>
      </c>
      <c r="T109" s="2" t="s">
        <v>102</v>
      </c>
    </row>
    <row r="110" spans="1:20" s="2" customFormat="1" ht="21">
      <c r="A110" s="60" t="s">
        <v>45</v>
      </c>
      <c r="B110" s="58"/>
      <c r="C110" s="59"/>
      <c r="D110" s="11">
        <f>SUM(D111:D115)*D116</f>
        <v>1593.0184180079304</v>
      </c>
      <c r="E110" s="5"/>
      <c r="F110" s="5"/>
      <c r="G110" s="5"/>
      <c r="O110" s="2" t="s">
        <v>99</v>
      </c>
      <c r="P110" s="2">
        <v>1578</v>
      </c>
      <c r="Q110" s="2">
        <v>24</v>
      </c>
      <c r="R110" s="2">
        <v>1.302</v>
      </c>
      <c r="T110" s="2" t="s">
        <v>101</v>
      </c>
    </row>
    <row r="111" spans="1:20" s="2" customFormat="1" ht="40.5" customHeight="1">
      <c r="A111" s="61" t="s">
        <v>72</v>
      </c>
      <c r="B111" s="58"/>
      <c r="C111" s="59"/>
      <c r="D111" s="9">
        <f>R112</f>
        <v>10.164114980988591</v>
      </c>
      <c r="E111" s="5"/>
      <c r="F111" s="5"/>
      <c r="G111" s="5"/>
      <c r="I111" s="46"/>
      <c r="L111" s="2" t="s">
        <v>98</v>
      </c>
      <c r="M111" s="2" t="s">
        <v>137</v>
      </c>
      <c r="O111" s="50">
        <v>3863.06</v>
      </c>
      <c r="R111" s="2">
        <f>O111/P110*Q110*R110</f>
        <v>76.49740106463878</v>
      </c>
    </row>
    <row r="112" spans="1:20" s="2" customFormat="1" ht="42" customHeight="1">
      <c r="A112" s="61" t="s">
        <v>92</v>
      </c>
      <c r="B112" s="58"/>
      <c r="C112" s="59"/>
      <c r="D112" s="9">
        <f>C84</f>
        <v>37.662606711853201</v>
      </c>
      <c r="E112" s="5"/>
      <c r="F112" s="5"/>
      <c r="G112" s="5"/>
      <c r="I112" s="46"/>
      <c r="L112" s="2" t="s">
        <v>82</v>
      </c>
      <c r="O112" s="50">
        <v>513.28</v>
      </c>
      <c r="R112" s="2">
        <f>O112/P110*Q110*R110</f>
        <v>10.164114980988591</v>
      </c>
    </row>
    <row r="113" spans="1:18" s="2" customFormat="1" ht="39.75" customHeight="1">
      <c r="A113" s="61" t="s">
        <v>49</v>
      </c>
      <c r="B113" s="58"/>
      <c r="C113" s="59"/>
      <c r="D113" s="36">
        <f>R114</f>
        <v>13.850789836703955</v>
      </c>
      <c r="E113" s="5"/>
      <c r="F113" s="5"/>
      <c r="G113" s="5"/>
      <c r="I113" s="46"/>
      <c r="O113" s="48"/>
    </row>
    <row r="114" spans="1:18" s="2" customFormat="1" ht="39.75" customHeight="1">
      <c r="A114" s="61" t="s">
        <v>88</v>
      </c>
      <c r="B114" s="58"/>
      <c r="C114" s="59"/>
      <c r="D114" s="36">
        <f>R111</f>
        <v>76.49740106463878</v>
      </c>
      <c r="E114" s="5"/>
      <c r="F114" s="5"/>
      <c r="G114" s="5"/>
      <c r="N114" s="2" t="s">
        <v>97</v>
      </c>
      <c r="O114" s="54">
        <v>212408.69</v>
      </c>
      <c r="R114" s="2">
        <f>O114/P110*Q110/P109*Q109</f>
        <v>13.850789836703955</v>
      </c>
    </row>
    <row r="115" spans="1:18" s="2" customFormat="1" ht="39" customHeight="1">
      <c r="A115" s="61" t="s">
        <v>74</v>
      </c>
      <c r="B115" s="58"/>
      <c r="C115" s="59"/>
      <c r="D115" s="9">
        <f>D96</f>
        <v>251.25</v>
      </c>
      <c r="E115" s="5"/>
      <c r="F115" s="5"/>
      <c r="G115" s="5"/>
    </row>
    <row r="116" spans="1:18" s="2" customFormat="1" ht="41.25" customHeight="1">
      <c r="A116" s="62" t="s">
        <v>87</v>
      </c>
      <c r="B116" s="58"/>
      <c r="C116" s="59"/>
      <c r="D116" s="9">
        <f>(D111+D112+D113+D115)/D114</f>
        <v>4.0906946794849706</v>
      </c>
      <c r="E116" s="5"/>
      <c r="F116" s="5"/>
      <c r="G116" s="5"/>
    </row>
    <row r="117" spans="1:18" s="2" customFormat="1" ht="24" customHeight="1">
      <c r="A117" s="60" t="s">
        <v>51</v>
      </c>
      <c r="B117" s="58"/>
      <c r="C117" s="59"/>
      <c r="D117" s="11">
        <f>D105+D110</f>
        <v>12005.610418007931</v>
      </c>
      <c r="E117" s="5"/>
      <c r="F117" s="5"/>
      <c r="G117" s="12"/>
    </row>
    <row r="118" spans="1:18" s="2" customFormat="1" ht="21">
      <c r="A118" s="63" t="s">
        <v>115</v>
      </c>
      <c r="B118" s="58"/>
      <c r="C118" s="59"/>
      <c r="D118" s="9">
        <f>D117*8</f>
        <v>96044.883344063448</v>
      </c>
      <c r="E118" s="5"/>
      <c r="F118" s="5"/>
      <c r="G118" s="5"/>
      <c r="O118" s="2" t="s">
        <v>110</v>
      </c>
    </row>
    <row r="119" spans="1:18" s="2" customFormat="1" ht="22.5" customHeight="1">
      <c r="A119" s="57" t="s">
        <v>116</v>
      </c>
      <c r="B119" s="58"/>
      <c r="C119" s="59"/>
      <c r="D119" s="9">
        <f>D118/24</f>
        <v>4001.870139335977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52</v>
      </c>
      <c r="B120" s="58"/>
      <c r="C120" s="59"/>
      <c r="D120" s="37">
        <f>ROUND(D117/24,2)</f>
        <v>500.23</v>
      </c>
      <c r="E120" s="5"/>
      <c r="F120" s="5"/>
      <c r="G120" s="5"/>
      <c r="O120" s="2" t="s">
        <v>109</v>
      </c>
    </row>
    <row r="121" spans="1:18" s="2" customFormat="1" ht="21" customHeight="1">
      <c r="A121" s="57" t="s">
        <v>53</v>
      </c>
      <c r="B121" s="58"/>
      <c r="C121" s="59"/>
      <c r="D121" s="55">
        <f>ROUND(D120/8,2)</f>
        <v>62.53</v>
      </c>
      <c r="E121" s="5"/>
      <c r="F121" s="5"/>
      <c r="G121" s="5"/>
      <c r="O121" s="2" t="s">
        <v>111</v>
      </c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/>
      <c r="B125" s="5"/>
      <c r="C125" s="5"/>
      <c r="D125" s="5"/>
      <c r="E125" s="5"/>
      <c r="F125" s="5"/>
      <c r="G125" s="5"/>
    </row>
    <row r="126" spans="1:18" s="2" customFormat="1" ht="20.25">
      <c r="A126" s="5" t="s">
        <v>95</v>
      </c>
      <c r="B126" s="5"/>
      <c r="C126" s="5"/>
      <c r="E126" s="5" t="s">
        <v>96</v>
      </c>
      <c r="F126" s="5"/>
      <c r="G126" s="5"/>
    </row>
    <row r="127" spans="1:18" s="2" customFormat="1" ht="20.25">
      <c r="A127" s="5"/>
      <c r="B127" s="5"/>
      <c r="C127" s="5"/>
      <c r="D127" s="5"/>
      <c r="E127" s="5"/>
      <c r="F127" s="5"/>
      <c r="G127" s="5"/>
    </row>
    <row r="128" spans="1:18" s="2" customFormat="1" ht="20.25">
      <c r="B128" s="5"/>
      <c r="C128" s="5"/>
      <c r="D128" s="5"/>
      <c r="E128" s="5"/>
      <c r="F128" s="5"/>
      <c r="G128" s="5"/>
    </row>
    <row r="129" spans="1:7" s="2" customFormat="1" ht="20.25">
      <c r="A129" s="41" t="s">
        <v>54</v>
      </c>
      <c r="B129" s="5"/>
      <c r="C129" s="5"/>
      <c r="D129" s="5"/>
      <c r="E129" s="5"/>
      <c r="F129" s="5"/>
      <c r="G129" s="5"/>
    </row>
    <row r="130" spans="1:7" s="2" customFormat="1">
      <c r="A130" s="41" t="s">
        <v>105</v>
      </c>
    </row>
    <row r="131" spans="1:7" s="2" customFormat="1"/>
    <row r="132" spans="1:7" s="2" customFormat="1"/>
    <row r="133" spans="1:7" s="2" customFormat="1"/>
    <row r="134" spans="1:7" s="2" customFormat="1"/>
    <row r="135" spans="1:7" s="2" customFormat="1"/>
    <row r="136" spans="1:7" s="2" customFormat="1"/>
    <row r="137" spans="1:7" s="2" customFormat="1"/>
    <row r="138" spans="1:7" s="2" customFormat="1"/>
    <row r="139" spans="1:7" s="2" customFormat="1"/>
    <row r="140" spans="1:7" s="2" customFormat="1"/>
    <row r="141" spans="1:7" s="2" customFormat="1"/>
    <row r="142" spans="1:7" s="2" customFormat="1"/>
    <row r="143" spans="1:7" s="2" customFormat="1"/>
    <row r="144" spans="1:7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</sheetData>
  <mergeCells count="36">
    <mergeCell ref="A81:B81"/>
    <mergeCell ref="A1:F1"/>
    <mergeCell ref="A2:F2"/>
    <mergeCell ref="A4:G4"/>
    <mergeCell ref="A58:B58"/>
    <mergeCell ref="A74:B74"/>
    <mergeCell ref="A75:B75"/>
    <mergeCell ref="A76:B76"/>
    <mergeCell ref="A77:B77"/>
    <mergeCell ref="A78:B78"/>
    <mergeCell ref="A79:B79"/>
    <mergeCell ref="A80:B80"/>
    <mergeCell ref="A109:C109"/>
    <mergeCell ref="A82:B82"/>
    <mergeCell ref="A83:B83"/>
    <mergeCell ref="A84:B84"/>
    <mergeCell ref="A100:D100"/>
    <mergeCell ref="A101:D101"/>
    <mergeCell ref="A102:D102"/>
    <mergeCell ref="A104:C104"/>
    <mergeCell ref="A105:C105"/>
    <mergeCell ref="A106:C106"/>
    <mergeCell ref="A107:C107"/>
    <mergeCell ref="A108:C108"/>
    <mergeCell ref="A121:C121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2" max="5" man="1"/>
    <brk id="98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T153"/>
  <sheetViews>
    <sheetView workbookViewId="0">
      <selection activeCell="C48" sqref="C4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157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158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(B27+B68)/12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139</v>
      </c>
      <c r="B38" s="13">
        <v>29067.15</v>
      </c>
      <c r="C38" s="13">
        <v>72</v>
      </c>
      <c r="D38" s="13">
        <v>8</v>
      </c>
      <c r="E38" s="15">
        <f>B38/C38*D38</f>
        <v>3229.6833333333334</v>
      </c>
      <c r="F38" s="16">
        <f>E38*0.302</f>
        <v>975.36436666666668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3229.6833333333334</v>
      </c>
      <c r="F39" s="18">
        <f>SUM(F38:F38)</f>
        <v>975.36436666666668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360</v>
      </c>
      <c r="D47" s="7">
        <v>12</v>
      </c>
      <c r="E47" s="9">
        <f t="shared" ref="E47:E48" si="0">C47*D47</f>
        <v>4320</v>
      </c>
      <c r="F47" s="23"/>
      <c r="G47" s="24"/>
    </row>
    <row r="48" spans="1:7" s="2" customFormat="1" ht="20.25">
      <c r="A48" s="7" t="s">
        <v>103</v>
      </c>
      <c r="B48" s="8" t="s">
        <v>108</v>
      </c>
      <c r="C48" s="9">
        <v>280</v>
      </c>
      <c r="D48" s="7">
        <v>5</v>
      </c>
      <c r="E48" s="9">
        <f t="shared" si="0"/>
        <v>1400</v>
      </c>
      <c r="F48" s="23"/>
      <c r="G48" s="24"/>
    </row>
    <row r="49" spans="1:7" s="2" customFormat="1" ht="20.25">
      <c r="A49" s="51" t="s">
        <v>41</v>
      </c>
      <c r="B49" s="52" t="s">
        <v>14</v>
      </c>
      <c r="C49" s="52" t="s">
        <v>14</v>
      </c>
      <c r="D49" s="52" t="s">
        <v>14</v>
      </c>
      <c r="E49" s="36">
        <f>SUM(E47:E48)</f>
        <v>5720</v>
      </c>
      <c r="F49" s="23"/>
      <c r="G49" s="24"/>
    </row>
    <row r="50" spans="1:7" s="2" customFormat="1" ht="20.25">
      <c r="A50" s="51" t="s">
        <v>42</v>
      </c>
      <c r="B50" s="52" t="s">
        <v>14</v>
      </c>
      <c r="C50" s="52" t="s">
        <v>14</v>
      </c>
      <c r="D50" s="52" t="s">
        <v>14</v>
      </c>
      <c r="E50" s="36">
        <f>E49/8</f>
        <v>715</v>
      </c>
      <c r="F50" s="23"/>
      <c r="G50" s="24"/>
    </row>
    <row r="51" spans="1:7" s="2" customFormat="1" ht="20.25">
      <c r="A51" s="24"/>
      <c r="B51" s="22"/>
      <c r="C51" s="22"/>
      <c r="D51" s="22"/>
      <c r="E51" s="25"/>
      <c r="F51" s="25"/>
      <c r="G51" s="5"/>
    </row>
    <row r="52" spans="1:7" s="2" customFormat="1" ht="20.25">
      <c r="A52" s="5"/>
      <c r="B52" s="5"/>
      <c r="C52" s="5"/>
      <c r="D52" s="5"/>
      <c r="E52" s="5"/>
      <c r="F52" s="5"/>
      <c r="G52" s="5"/>
    </row>
    <row r="53" spans="1:7" s="2" customFormat="1" ht="20.25">
      <c r="A53" s="5" t="s">
        <v>66</v>
      </c>
      <c r="B53" s="5"/>
      <c r="C53" s="5"/>
      <c r="D53" s="5"/>
      <c r="E53" s="5"/>
      <c r="F53" s="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19.5" customHeight="1">
      <c r="A56" s="73" t="s">
        <v>91</v>
      </c>
      <c r="B56" s="73"/>
      <c r="C56" s="26"/>
      <c r="D56" s="26"/>
      <c r="E56" s="26"/>
      <c r="F56" s="26"/>
      <c r="G56" s="26"/>
    </row>
    <row r="57" spans="1:7" s="2" customFormat="1" ht="20.25">
      <c r="A57" s="27" t="s">
        <v>67</v>
      </c>
      <c r="B57" s="28"/>
      <c r="C57" s="28"/>
      <c r="D57" s="28"/>
      <c r="E57" s="28"/>
      <c r="F57" s="28"/>
      <c r="G57" s="28"/>
    </row>
    <row r="58" spans="1:7" s="2" customFormat="1" ht="20.25">
      <c r="A58" s="5" t="s">
        <v>68</v>
      </c>
      <c r="B58" s="5"/>
      <c r="C58" s="5"/>
      <c r="D58" s="5"/>
      <c r="E58" s="5"/>
      <c r="F58" s="5"/>
      <c r="G58" s="5"/>
    </row>
    <row r="59" spans="1:7" s="2" customFormat="1" ht="20.25">
      <c r="A59" s="5" t="s">
        <v>69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70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89</v>
      </c>
      <c r="B61" s="5"/>
      <c r="C61" s="5"/>
      <c r="D61" s="5"/>
      <c r="E61" s="5"/>
      <c r="F61" s="5"/>
      <c r="G61" s="5"/>
    </row>
    <row r="62" spans="1:7" s="2" customFormat="1" ht="20.25">
      <c r="A62" s="5"/>
      <c r="B62" s="5"/>
      <c r="C62" s="5"/>
      <c r="D62" s="5"/>
      <c r="E62" s="5"/>
      <c r="F62" s="5"/>
      <c r="G62" s="5"/>
    </row>
    <row r="63" spans="1:7" s="2" customFormat="1" ht="20.25" hidden="1">
      <c r="A63" s="7" t="s">
        <v>35</v>
      </c>
      <c r="B63" s="7">
        <v>40.700000000000003</v>
      </c>
      <c r="C63" s="5"/>
      <c r="D63" s="5"/>
      <c r="E63" s="5"/>
      <c r="F63" s="5"/>
      <c r="G63" s="5"/>
    </row>
    <row r="64" spans="1:7" s="2" customFormat="1" ht="20.25" hidden="1">
      <c r="A64" s="7" t="s">
        <v>36</v>
      </c>
      <c r="B64" s="7">
        <v>1832.9</v>
      </c>
      <c r="C64" s="5"/>
      <c r="D64" s="5"/>
      <c r="E64" s="5"/>
      <c r="F64" s="5"/>
      <c r="G64" s="5"/>
    </row>
    <row r="65" spans="1:7" s="2" customFormat="1" ht="20.25" hidden="1">
      <c r="A65" s="7" t="s">
        <v>37</v>
      </c>
      <c r="B65" s="7">
        <v>18.899999999999999</v>
      </c>
      <c r="C65" s="5"/>
      <c r="D65" s="5"/>
      <c r="E65" s="5"/>
      <c r="F65" s="5"/>
      <c r="G65" s="5"/>
    </row>
    <row r="66" spans="1:7" s="2" customFormat="1" ht="20.25" hidden="1">
      <c r="A66" s="7" t="s">
        <v>38</v>
      </c>
      <c r="B66" s="7">
        <v>10.9</v>
      </c>
      <c r="C66" s="5"/>
      <c r="D66" s="5"/>
      <c r="E66" s="5"/>
      <c r="F66" s="5"/>
      <c r="G66" s="5"/>
    </row>
    <row r="67" spans="1:7" s="2" customFormat="1" ht="20.25" hidden="1">
      <c r="A67" s="7" t="s">
        <v>39</v>
      </c>
      <c r="B67" s="7">
        <v>407.78</v>
      </c>
      <c r="C67" s="5"/>
      <c r="D67" s="5"/>
      <c r="E67" s="5"/>
      <c r="F67" s="5"/>
      <c r="G67" s="5"/>
    </row>
    <row r="68" spans="1:7" s="2" customFormat="1" ht="20.25" hidden="1">
      <c r="A68" s="29" t="s">
        <v>40</v>
      </c>
      <c r="B68" s="29">
        <f>SUM(B63:B67)</f>
        <v>2311.1800000000003</v>
      </c>
      <c r="C68" s="5"/>
      <c r="D68" s="5"/>
      <c r="E68" s="5"/>
      <c r="F68" s="5"/>
      <c r="G68" s="5"/>
    </row>
    <row r="69" spans="1:7" s="2" customFormat="1" ht="20.25">
      <c r="A69" s="5" t="s">
        <v>57</v>
      </c>
      <c r="B69" s="5"/>
      <c r="C69" s="5"/>
      <c r="D69" s="5"/>
      <c r="E69" s="5"/>
      <c r="F69" s="5"/>
      <c r="G69" s="5"/>
    </row>
    <row r="70" spans="1:7" s="2" customFormat="1" ht="20.25">
      <c r="A70" s="5"/>
      <c r="B70" s="5"/>
      <c r="C70" s="5"/>
      <c r="D70" s="5"/>
      <c r="E70" s="5"/>
      <c r="F70" s="5"/>
      <c r="G70" s="5"/>
    </row>
    <row r="71" spans="1:7" s="2" customFormat="1" ht="20.25">
      <c r="A71" s="5"/>
      <c r="B71" s="30"/>
      <c r="C71" s="5"/>
      <c r="D71" s="5"/>
      <c r="E71" s="5"/>
      <c r="F71" s="5"/>
      <c r="G71" s="5"/>
    </row>
    <row r="72" spans="1:7" s="2" customFormat="1" ht="20.25">
      <c r="A72" s="68" t="s">
        <v>22</v>
      </c>
      <c r="B72" s="70"/>
      <c r="C72" s="31"/>
      <c r="D72" s="5"/>
      <c r="E72" s="5"/>
      <c r="F72" s="5"/>
      <c r="G72" s="5"/>
    </row>
    <row r="73" spans="1:7" s="2" customFormat="1" ht="33" customHeight="1">
      <c r="A73" s="61" t="s">
        <v>23</v>
      </c>
      <c r="B73" s="64"/>
      <c r="C73" s="9">
        <v>5396020</v>
      </c>
      <c r="D73" s="5"/>
      <c r="F73" s="25"/>
      <c r="G73" s="5"/>
    </row>
    <row r="74" spans="1:7" s="2" customFormat="1" ht="38.25" customHeight="1">
      <c r="A74" s="61" t="s">
        <v>24</v>
      </c>
      <c r="B74" s="64"/>
      <c r="C74" s="32">
        <v>1000897.15</v>
      </c>
      <c r="D74" s="5"/>
      <c r="F74" s="56"/>
      <c r="G74" s="5"/>
    </row>
    <row r="75" spans="1:7" s="2" customFormat="1" ht="42.75" customHeight="1">
      <c r="A75" s="61" t="s">
        <v>25</v>
      </c>
      <c r="B75" s="64"/>
      <c r="C75" s="32">
        <v>533978.53</v>
      </c>
      <c r="D75" s="5"/>
      <c r="F75" s="56"/>
      <c r="G75" s="5"/>
    </row>
    <row r="76" spans="1:7" s="2" customFormat="1" ht="31.5" hidden="1" customHeight="1">
      <c r="A76" s="61" t="s">
        <v>26</v>
      </c>
      <c r="B76" s="64"/>
      <c r="C76" s="32">
        <v>5978.9</v>
      </c>
      <c r="D76" s="5"/>
      <c r="E76" s="5"/>
      <c r="F76" s="5"/>
      <c r="G76" s="5"/>
    </row>
    <row r="77" spans="1:7" s="2" customFormat="1" ht="54" hidden="1" customHeight="1">
      <c r="A77" s="61" t="s">
        <v>81</v>
      </c>
      <c r="B77" s="64"/>
      <c r="C77" s="32">
        <v>49</v>
      </c>
      <c r="D77" s="5"/>
      <c r="E77" s="5"/>
      <c r="F77" s="5"/>
      <c r="G77" s="5"/>
    </row>
    <row r="78" spans="1:7" s="2" customFormat="1" ht="40.5" customHeight="1">
      <c r="A78" s="61" t="s">
        <v>136</v>
      </c>
      <c r="B78" s="64"/>
      <c r="C78" s="9">
        <v>1578</v>
      </c>
      <c r="D78" s="5"/>
      <c r="E78" s="5"/>
      <c r="F78" s="5"/>
      <c r="G78" s="5"/>
    </row>
    <row r="79" spans="1:7" s="2" customFormat="1" ht="36.75" customHeight="1">
      <c r="A79" s="61" t="s">
        <v>84</v>
      </c>
      <c r="B79" s="64"/>
      <c r="C79" s="9">
        <v>12</v>
      </c>
      <c r="D79" s="5"/>
      <c r="E79" s="5"/>
      <c r="F79" s="5"/>
      <c r="G79" s="5"/>
    </row>
    <row r="80" spans="1:7" s="2" customFormat="1" ht="31.5" customHeight="1">
      <c r="A80" s="61" t="s">
        <v>26</v>
      </c>
      <c r="B80" s="64"/>
      <c r="C80" s="49">
        <v>11592</v>
      </c>
      <c r="D80" s="5"/>
      <c r="E80" s="5"/>
      <c r="F80" s="5"/>
      <c r="G80" s="5"/>
    </row>
    <row r="81" spans="1:7" s="2" customFormat="1" ht="47.25" customHeight="1">
      <c r="A81" s="61" t="s">
        <v>90</v>
      </c>
      <c r="B81" s="64"/>
      <c r="C81" s="32">
        <v>49.7</v>
      </c>
      <c r="D81" s="5"/>
      <c r="E81" s="5"/>
      <c r="F81" s="5"/>
      <c r="G81" s="5"/>
    </row>
    <row r="82" spans="1:7" s="2" customFormat="1" ht="80.25" customHeight="1">
      <c r="A82" s="61" t="s">
        <v>94</v>
      </c>
      <c r="B82" s="64"/>
      <c r="C82" s="9">
        <f>(C73+C74+C75)/12/C78*C79/C80*C81</f>
        <v>18.8313033559266</v>
      </c>
      <c r="D82" s="5"/>
      <c r="E82" s="5"/>
      <c r="F82" s="5"/>
      <c r="G82" s="5"/>
    </row>
    <row r="83" spans="1:7" s="2" customFormat="1" ht="29.25" customHeight="1">
      <c r="A83" s="38"/>
      <c r="B83" s="38"/>
      <c r="C83" s="25"/>
      <c r="D83" s="5"/>
      <c r="E83" s="5"/>
      <c r="F83" s="5"/>
      <c r="G83" s="5"/>
    </row>
    <row r="84" spans="1:7" s="2" customFormat="1" ht="21.75" customHeight="1">
      <c r="A84" s="38"/>
      <c r="B84" s="38"/>
      <c r="C84" s="25"/>
      <c r="D84" s="5"/>
      <c r="E84" s="5"/>
      <c r="F84" s="5"/>
      <c r="G84" s="5"/>
    </row>
    <row r="85" spans="1:7" s="2" customFormat="1" ht="20.25">
      <c r="A85" s="5"/>
      <c r="B85" s="5"/>
      <c r="C85" s="5"/>
      <c r="D85" s="5"/>
      <c r="E85" s="5"/>
      <c r="F85" s="5"/>
      <c r="G85" s="5"/>
    </row>
    <row r="86" spans="1:7" s="2" customFormat="1" ht="20.25">
      <c r="A86" s="5" t="s">
        <v>83</v>
      </c>
      <c r="B86" s="5"/>
      <c r="C86" s="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81">
      <c r="A88" s="14" t="s">
        <v>27</v>
      </c>
      <c r="B88" s="14" t="s">
        <v>28</v>
      </c>
      <c r="C88" s="14" t="s">
        <v>11</v>
      </c>
      <c r="D88" s="14" t="s">
        <v>71</v>
      </c>
      <c r="E88" s="5"/>
      <c r="F88" s="5"/>
      <c r="G88" s="5"/>
    </row>
    <row r="89" spans="1:7" s="2" customFormat="1" ht="20.25">
      <c r="A89" s="8">
        <v>1</v>
      </c>
      <c r="B89" s="8">
        <v>2</v>
      </c>
      <c r="C89" s="8">
        <v>3</v>
      </c>
      <c r="D89" s="8" t="s">
        <v>29</v>
      </c>
      <c r="E89" s="5"/>
      <c r="F89" s="5"/>
      <c r="G89" s="5"/>
    </row>
    <row r="90" spans="1:7" s="2" customFormat="1" ht="20.25">
      <c r="A90" s="53" t="s">
        <v>100</v>
      </c>
      <c r="B90" s="17">
        <v>6</v>
      </c>
      <c r="C90" s="17">
        <v>100</v>
      </c>
      <c r="D90" s="33">
        <f t="shared" ref="D90:D92" si="1">B90*C90</f>
        <v>600</v>
      </c>
      <c r="E90" s="5"/>
      <c r="F90" s="5"/>
      <c r="G90" s="5"/>
    </row>
    <row r="91" spans="1:7" s="2" customFormat="1" ht="20.25">
      <c r="A91" s="53" t="s">
        <v>128</v>
      </c>
      <c r="B91" s="17">
        <v>5</v>
      </c>
      <c r="C91" s="17">
        <v>90</v>
      </c>
      <c r="D91" s="33">
        <f t="shared" si="1"/>
        <v>450</v>
      </c>
      <c r="E91" s="5"/>
      <c r="F91" s="5"/>
      <c r="G91" s="5"/>
    </row>
    <row r="92" spans="1:7" s="2" customFormat="1" ht="20.25">
      <c r="A92" s="7" t="s">
        <v>77</v>
      </c>
      <c r="B92" s="7">
        <v>12</v>
      </c>
      <c r="C92" s="31">
        <v>15</v>
      </c>
      <c r="D92" s="33">
        <f t="shared" si="1"/>
        <v>180</v>
      </c>
      <c r="E92" s="5"/>
      <c r="F92" s="5"/>
      <c r="G92" s="5"/>
    </row>
    <row r="93" spans="1:7" s="2" customFormat="1" ht="20.25">
      <c r="A93" s="29" t="s">
        <v>41</v>
      </c>
      <c r="B93" s="34" t="s">
        <v>14</v>
      </c>
      <c r="C93" s="34" t="s">
        <v>14</v>
      </c>
      <c r="D93" s="35">
        <f>SUM(D90:D92)</f>
        <v>1230</v>
      </c>
      <c r="E93" s="5"/>
      <c r="F93" s="5"/>
      <c r="G93" s="5"/>
    </row>
    <row r="94" spans="1:7" s="2" customFormat="1" ht="20.25">
      <c r="A94" s="7" t="s">
        <v>42</v>
      </c>
      <c r="B94" s="34" t="s">
        <v>14</v>
      </c>
      <c r="C94" s="34" t="s">
        <v>14</v>
      </c>
      <c r="D94" s="33">
        <f>D93/8</f>
        <v>153.75</v>
      </c>
      <c r="E94" s="5"/>
      <c r="F94" s="5"/>
      <c r="G94" s="5"/>
    </row>
    <row r="95" spans="1:7" s="2" customFormat="1" ht="20.25">
      <c r="A95" s="5"/>
      <c r="B95" s="5"/>
      <c r="C95" s="5"/>
      <c r="D95" s="5"/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65" t="s">
        <v>55</v>
      </c>
      <c r="B98" s="65"/>
      <c r="C98" s="65"/>
      <c r="D98" s="65"/>
      <c r="E98" s="5"/>
      <c r="F98" s="5"/>
      <c r="G98" s="5"/>
    </row>
    <row r="99" spans="1:20" s="2" customFormat="1" ht="20.25">
      <c r="A99" s="66" t="s">
        <v>117</v>
      </c>
      <c r="B99" s="66"/>
      <c r="C99" s="66"/>
      <c r="D99" s="66"/>
      <c r="E99" s="5"/>
      <c r="F99" s="5"/>
      <c r="G99" s="5"/>
    </row>
    <row r="100" spans="1:20" s="2" customFormat="1" ht="18" customHeight="1">
      <c r="A100" s="67" t="s">
        <v>56</v>
      </c>
      <c r="B100" s="67"/>
      <c r="C100" s="67"/>
      <c r="D100" s="67"/>
      <c r="E100" s="5"/>
      <c r="F100" s="5"/>
      <c r="G100" s="5"/>
    </row>
    <row r="101" spans="1:20" s="2" customFormat="1" ht="20.25">
      <c r="A101" s="5"/>
      <c r="B101" s="5"/>
      <c r="C101" s="5"/>
      <c r="D101" s="5"/>
      <c r="E101" s="5"/>
      <c r="F101" s="5"/>
      <c r="G101" s="5"/>
    </row>
    <row r="102" spans="1:20" s="2" customFormat="1" ht="20.25">
      <c r="A102" s="68" t="s">
        <v>43</v>
      </c>
      <c r="B102" s="69"/>
      <c r="C102" s="70"/>
      <c r="D102" s="7" t="s">
        <v>50</v>
      </c>
      <c r="E102" s="5"/>
      <c r="F102" s="5"/>
      <c r="G102" s="5"/>
    </row>
    <row r="103" spans="1:20" s="2" customFormat="1" ht="21">
      <c r="A103" s="71" t="s">
        <v>44</v>
      </c>
      <c r="B103" s="58"/>
      <c r="C103" s="59"/>
      <c r="D103" s="11">
        <f>SUM(D104:D107)</f>
        <v>4920.0477000000001</v>
      </c>
      <c r="E103" s="5"/>
      <c r="F103" s="5"/>
      <c r="G103" s="5"/>
    </row>
    <row r="104" spans="1:20" s="2" customFormat="1" ht="21" customHeight="1">
      <c r="A104" s="61" t="s">
        <v>46</v>
      </c>
      <c r="B104" s="58"/>
      <c r="C104" s="59"/>
      <c r="D104" s="9">
        <f>E39</f>
        <v>3229.6833333333334</v>
      </c>
      <c r="E104" s="5"/>
      <c r="F104" s="5"/>
      <c r="G104" s="5"/>
    </row>
    <row r="105" spans="1:20" s="2" customFormat="1" ht="22.5" customHeight="1">
      <c r="A105" s="61" t="s">
        <v>47</v>
      </c>
      <c r="B105" s="58"/>
      <c r="C105" s="59"/>
      <c r="D105" s="9">
        <f>F39</f>
        <v>975.36436666666668</v>
      </c>
      <c r="E105" s="5"/>
      <c r="F105" s="5"/>
      <c r="G105" s="5"/>
    </row>
    <row r="106" spans="1:20" s="2" customFormat="1" ht="22.5" customHeight="1">
      <c r="A106" s="61" t="s">
        <v>48</v>
      </c>
      <c r="B106" s="58"/>
      <c r="C106" s="59"/>
      <c r="D106" s="9">
        <v>0</v>
      </c>
      <c r="E106" s="5"/>
      <c r="F106" s="5"/>
      <c r="G106" s="5"/>
    </row>
    <row r="107" spans="1:20" s="2" customFormat="1" ht="39" customHeight="1">
      <c r="A107" s="61" t="s">
        <v>73</v>
      </c>
      <c r="B107" s="58"/>
      <c r="C107" s="59"/>
      <c r="D107" s="9">
        <f>E50</f>
        <v>715</v>
      </c>
      <c r="E107" s="5"/>
      <c r="F107" s="5"/>
      <c r="G107" s="5"/>
      <c r="P107" s="2">
        <v>11592</v>
      </c>
      <c r="Q107" s="2">
        <v>49.7</v>
      </c>
      <c r="T107" s="2" t="s">
        <v>102</v>
      </c>
    </row>
    <row r="108" spans="1:20" s="2" customFormat="1" ht="21">
      <c r="A108" s="60" t="s">
        <v>45</v>
      </c>
      <c r="B108" s="58"/>
      <c r="C108" s="59"/>
      <c r="D108" s="11">
        <f>SUM(D109:D113)*D114</f>
        <v>1075.4166343745562</v>
      </c>
      <c r="E108" s="5"/>
      <c r="F108" s="5"/>
      <c r="G108" s="5"/>
      <c r="O108" s="2" t="s">
        <v>99</v>
      </c>
      <c r="P108" s="2">
        <v>1578</v>
      </c>
      <c r="Q108" s="2">
        <v>12</v>
      </c>
      <c r="R108" s="2">
        <v>1.302</v>
      </c>
      <c r="T108" s="2" t="s">
        <v>101</v>
      </c>
    </row>
    <row r="109" spans="1:20" s="2" customFormat="1" ht="40.5" customHeight="1">
      <c r="A109" s="61" t="s">
        <v>72</v>
      </c>
      <c r="B109" s="58"/>
      <c r="C109" s="59"/>
      <c r="D109" s="9">
        <f>R110</f>
        <v>5.0820574904942957</v>
      </c>
      <c r="E109" s="5"/>
      <c r="F109" s="5"/>
      <c r="G109" s="5"/>
      <c r="I109" s="46"/>
      <c r="L109" s="2" t="s">
        <v>98</v>
      </c>
      <c r="M109" s="2" t="s">
        <v>137</v>
      </c>
      <c r="O109" s="50">
        <v>3863.06</v>
      </c>
      <c r="R109" s="2">
        <f>O109/P108*Q108*R108</f>
        <v>38.24870053231939</v>
      </c>
    </row>
    <row r="110" spans="1:20" s="2" customFormat="1" ht="42" customHeight="1">
      <c r="A110" s="61" t="s">
        <v>92</v>
      </c>
      <c r="B110" s="58"/>
      <c r="C110" s="59"/>
      <c r="D110" s="9">
        <f>C82</f>
        <v>18.8313033559266</v>
      </c>
      <c r="E110" s="5"/>
      <c r="F110" s="5"/>
      <c r="G110" s="5"/>
      <c r="I110" s="46"/>
      <c r="L110" s="2" t="s">
        <v>82</v>
      </c>
      <c r="O110" s="50">
        <v>513.28</v>
      </c>
      <c r="R110" s="2">
        <f>O110/P108*Q108*R108</f>
        <v>5.0820574904942957</v>
      </c>
    </row>
    <row r="111" spans="1:20" s="2" customFormat="1" ht="39.75" customHeight="1">
      <c r="A111" s="61" t="s">
        <v>49</v>
      </c>
      <c r="B111" s="58"/>
      <c r="C111" s="59"/>
      <c r="D111" s="36">
        <f>R112</f>
        <v>6.9253949183519774</v>
      </c>
      <c r="E111" s="5"/>
      <c r="F111" s="5"/>
      <c r="G111" s="5"/>
      <c r="I111" s="46"/>
      <c r="O111" s="48"/>
    </row>
    <row r="112" spans="1:20" s="2" customFormat="1" ht="39.75" customHeight="1">
      <c r="A112" s="61" t="s">
        <v>88</v>
      </c>
      <c r="B112" s="58"/>
      <c r="C112" s="59"/>
      <c r="D112" s="36">
        <f>R109</f>
        <v>38.24870053231939</v>
      </c>
      <c r="E112" s="5"/>
      <c r="F112" s="5"/>
      <c r="G112" s="5"/>
      <c r="N112" s="2" t="s">
        <v>97</v>
      </c>
      <c r="O112" s="54">
        <v>212408.69</v>
      </c>
      <c r="R112" s="2">
        <f>O112/P108*Q108/P107*Q107</f>
        <v>6.9253949183519774</v>
      </c>
    </row>
    <row r="113" spans="1:15" s="2" customFormat="1" ht="39" customHeight="1">
      <c r="A113" s="61" t="s">
        <v>74</v>
      </c>
      <c r="B113" s="58"/>
      <c r="C113" s="59"/>
      <c r="D113" s="9">
        <f>D94</f>
        <v>153.75</v>
      </c>
      <c r="E113" s="5"/>
      <c r="F113" s="5"/>
      <c r="G113" s="5"/>
    </row>
    <row r="114" spans="1:15" s="2" customFormat="1" ht="41.25" customHeight="1">
      <c r="A114" s="62" t="s">
        <v>87</v>
      </c>
      <c r="B114" s="58"/>
      <c r="C114" s="59"/>
      <c r="D114" s="9">
        <f>(D109+D110+D111+D113)/D112</f>
        <v>4.8260137781360459</v>
      </c>
      <c r="E114" s="5"/>
      <c r="F114" s="5"/>
      <c r="G114" s="5"/>
    </row>
    <row r="115" spans="1:15" s="2" customFormat="1" ht="24" customHeight="1">
      <c r="A115" s="60" t="s">
        <v>51</v>
      </c>
      <c r="B115" s="58"/>
      <c r="C115" s="59"/>
      <c r="D115" s="11">
        <f>D103+D108</f>
        <v>5995.4643343745565</v>
      </c>
      <c r="E115" s="5"/>
      <c r="F115" s="5"/>
      <c r="G115" s="12"/>
    </row>
    <row r="116" spans="1:15" s="2" customFormat="1" ht="21">
      <c r="A116" s="63" t="s">
        <v>115</v>
      </c>
      <c r="B116" s="58"/>
      <c r="C116" s="59"/>
      <c r="D116" s="9">
        <f>D115*8</f>
        <v>47963.714674996452</v>
      </c>
      <c r="E116" s="5"/>
      <c r="F116" s="5"/>
      <c r="G116" s="5"/>
      <c r="O116" s="2" t="s">
        <v>110</v>
      </c>
    </row>
    <row r="117" spans="1:15" s="2" customFormat="1" ht="22.5" customHeight="1">
      <c r="A117" s="57" t="s">
        <v>116</v>
      </c>
      <c r="B117" s="58"/>
      <c r="C117" s="59"/>
      <c r="D117" s="9">
        <f>D116/12</f>
        <v>3996.9762229163712</v>
      </c>
      <c r="E117" s="5"/>
      <c r="F117" s="5"/>
      <c r="G117" s="5"/>
      <c r="O117" s="2" t="s">
        <v>109</v>
      </c>
    </row>
    <row r="118" spans="1:15" s="2" customFormat="1" ht="21" customHeight="1">
      <c r="A118" s="57" t="s">
        <v>52</v>
      </c>
      <c r="B118" s="58"/>
      <c r="C118" s="59"/>
      <c r="D118" s="37">
        <f>ROUND(D115/12,2)</f>
        <v>499.62</v>
      </c>
      <c r="E118" s="5"/>
      <c r="F118" s="5"/>
      <c r="G118" s="5"/>
      <c r="O118" s="2" t="s">
        <v>109</v>
      </c>
    </row>
    <row r="119" spans="1:15" s="2" customFormat="1" ht="21" customHeight="1">
      <c r="A119" s="57" t="s">
        <v>53</v>
      </c>
      <c r="B119" s="58"/>
      <c r="C119" s="59"/>
      <c r="D119" s="55">
        <f>ROUND(D118/8,2)</f>
        <v>62.45</v>
      </c>
      <c r="E119" s="5"/>
      <c r="F119" s="5"/>
      <c r="G119" s="5"/>
      <c r="O119" s="2" t="s">
        <v>111</v>
      </c>
    </row>
    <row r="120" spans="1:15" s="2" customFormat="1" ht="20.25">
      <c r="A120" s="5"/>
      <c r="B120" s="5"/>
      <c r="C120" s="5"/>
      <c r="D120" s="5"/>
      <c r="E120" s="5"/>
      <c r="F120" s="5"/>
      <c r="G120" s="5"/>
    </row>
    <row r="121" spans="1:15" s="2" customFormat="1" ht="20.25">
      <c r="A121" s="5"/>
      <c r="B121" s="5"/>
      <c r="C121" s="5"/>
      <c r="D121" s="5"/>
      <c r="E121" s="5"/>
      <c r="F121" s="5"/>
      <c r="G121" s="5"/>
    </row>
    <row r="122" spans="1:15" s="2" customFormat="1" ht="20.25">
      <c r="A122" s="5"/>
      <c r="B122" s="5"/>
      <c r="C122" s="5"/>
      <c r="D122" s="5"/>
      <c r="E122" s="5"/>
      <c r="F122" s="5"/>
      <c r="G122" s="5"/>
    </row>
    <row r="123" spans="1:15" s="2" customFormat="1" ht="20.25">
      <c r="A123" s="5"/>
      <c r="B123" s="5"/>
      <c r="C123" s="5"/>
      <c r="D123" s="5"/>
      <c r="E123" s="5"/>
      <c r="F123" s="5"/>
      <c r="G123" s="5"/>
    </row>
    <row r="124" spans="1:15" s="2" customFormat="1" ht="20.25">
      <c r="A124" s="5" t="s">
        <v>95</v>
      </c>
      <c r="B124" s="5"/>
      <c r="C124" s="5"/>
      <c r="E124" s="5" t="s">
        <v>96</v>
      </c>
      <c r="F124" s="5"/>
      <c r="G124" s="5"/>
    </row>
    <row r="125" spans="1:15" s="2" customFormat="1" ht="20.25">
      <c r="A125" s="5"/>
      <c r="B125" s="5"/>
      <c r="C125" s="5"/>
      <c r="D125" s="5"/>
      <c r="E125" s="5"/>
      <c r="F125" s="5"/>
      <c r="G125" s="5"/>
    </row>
    <row r="126" spans="1:15" s="2" customFormat="1" ht="20.25">
      <c r="B126" s="5"/>
      <c r="C126" s="5"/>
      <c r="D126" s="5"/>
      <c r="E126" s="5"/>
      <c r="F126" s="5"/>
      <c r="G126" s="5"/>
    </row>
    <row r="127" spans="1:15" s="2" customFormat="1" ht="20.25">
      <c r="A127" s="41" t="s">
        <v>54</v>
      </c>
      <c r="B127" s="5"/>
      <c r="C127" s="5"/>
      <c r="D127" s="5"/>
      <c r="E127" s="5"/>
      <c r="F127" s="5"/>
      <c r="G127" s="5"/>
    </row>
    <row r="128" spans="1:15" s="2" customFormat="1">
      <c r="A128" s="41" t="s">
        <v>105</v>
      </c>
    </row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</sheetData>
  <mergeCells count="36">
    <mergeCell ref="A79:B79"/>
    <mergeCell ref="A1:F1"/>
    <mergeCell ref="A2:F2"/>
    <mergeCell ref="A4:G4"/>
    <mergeCell ref="A56:B56"/>
    <mergeCell ref="A72:B72"/>
    <mergeCell ref="A73:B73"/>
    <mergeCell ref="A74:B74"/>
    <mergeCell ref="A75:B75"/>
    <mergeCell ref="A76:B76"/>
    <mergeCell ref="A77:B77"/>
    <mergeCell ref="A78:B78"/>
    <mergeCell ref="A107:C107"/>
    <mergeCell ref="A80:B80"/>
    <mergeCell ref="A81:B81"/>
    <mergeCell ref="A82:B82"/>
    <mergeCell ref="A98:D98"/>
    <mergeCell ref="A99:D99"/>
    <mergeCell ref="A100:D100"/>
    <mergeCell ref="A102:C102"/>
    <mergeCell ref="A103:C103"/>
    <mergeCell ref="A104:C104"/>
    <mergeCell ref="A105:C105"/>
    <mergeCell ref="A106:C106"/>
    <mergeCell ref="A119:C119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0" max="5" man="1"/>
    <brk id="96" max="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T153"/>
  <sheetViews>
    <sheetView topLeftCell="A40" workbookViewId="0">
      <selection activeCell="C48" sqref="C4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159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170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171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160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(B27+B68)/12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161</v>
      </c>
      <c r="B38" s="13">
        <v>37608.800000000003</v>
      </c>
      <c r="C38" s="13">
        <v>72</v>
      </c>
      <c r="D38" s="13">
        <v>8</v>
      </c>
      <c r="E38" s="15">
        <f>B38/C38*D38</f>
        <v>4178.7555555555555</v>
      </c>
      <c r="F38" s="16">
        <f>E38*0.302</f>
        <v>1261.9841777777776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4178.7555555555555</v>
      </c>
      <c r="F39" s="18">
        <f>SUM(F38:F38)</f>
        <v>1261.9841777777776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220</v>
      </c>
      <c r="D47" s="7">
        <v>15</v>
      </c>
      <c r="E47" s="9">
        <f t="shared" ref="E47:E48" si="0">C47*D47</f>
        <v>3300</v>
      </c>
      <c r="F47" s="23"/>
      <c r="G47" s="24"/>
    </row>
    <row r="48" spans="1:7" s="2" customFormat="1" ht="20.25">
      <c r="A48" s="7" t="s">
        <v>103</v>
      </c>
      <c r="B48" s="8" t="s">
        <v>108</v>
      </c>
      <c r="C48" s="9">
        <v>280</v>
      </c>
      <c r="D48" s="7">
        <v>5</v>
      </c>
      <c r="E48" s="9">
        <f t="shared" si="0"/>
        <v>1400</v>
      </c>
      <c r="F48" s="23"/>
      <c r="G48" s="24"/>
    </row>
    <row r="49" spans="1:7" s="2" customFormat="1" ht="20.25">
      <c r="A49" s="51" t="s">
        <v>41</v>
      </c>
      <c r="B49" s="52" t="s">
        <v>14</v>
      </c>
      <c r="C49" s="52" t="s">
        <v>14</v>
      </c>
      <c r="D49" s="52" t="s">
        <v>14</v>
      </c>
      <c r="E49" s="36">
        <f>SUM(E47:E48)</f>
        <v>4700</v>
      </c>
      <c r="F49" s="23"/>
      <c r="G49" s="24"/>
    </row>
    <row r="50" spans="1:7" s="2" customFormat="1" ht="20.25">
      <c r="A50" s="51" t="s">
        <v>42</v>
      </c>
      <c r="B50" s="52" t="s">
        <v>14</v>
      </c>
      <c r="C50" s="52" t="s">
        <v>14</v>
      </c>
      <c r="D50" s="52" t="s">
        <v>14</v>
      </c>
      <c r="E50" s="36">
        <f>E49/7</f>
        <v>671.42857142857144</v>
      </c>
      <c r="F50" s="23"/>
      <c r="G50" s="24"/>
    </row>
    <row r="51" spans="1:7" s="2" customFormat="1" ht="20.25">
      <c r="A51" s="24"/>
      <c r="B51" s="22"/>
      <c r="C51" s="22"/>
      <c r="D51" s="22"/>
      <c r="E51" s="25"/>
      <c r="F51" s="25"/>
      <c r="G51" s="5"/>
    </row>
    <row r="52" spans="1:7" s="2" customFormat="1" ht="20.25">
      <c r="A52" s="5"/>
      <c r="B52" s="5"/>
      <c r="C52" s="5"/>
      <c r="D52" s="5"/>
      <c r="E52" s="5"/>
      <c r="F52" s="5"/>
      <c r="G52" s="5"/>
    </row>
    <row r="53" spans="1:7" s="2" customFormat="1" ht="20.25">
      <c r="A53" s="5" t="s">
        <v>66</v>
      </c>
      <c r="B53" s="5"/>
      <c r="C53" s="5"/>
      <c r="D53" s="5"/>
      <c r="E53" s="5"/>
      <c r="F53" s="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19.5" customHeight="1">
      <c r="A56" s="73" t="s">
        <v>91</v>
      </c>
      <c r="B56" s="73"/>
      <c r="C56" s="26"/>
      <c r="D56" s="26"/>
      <c r="E56" s="26"/>
      <c r="F56" s="26"/>
      <c r="G56" s="26"/>
    </row>
    <row r="57" spans="1:7" s="2" customFormat="1" ht="20.25">
      <c r="A57" s="27" t="s">
        <v>67</v>
      </c>
      <c r="B57" s="28"/>
      <c r="C57" s="28"/>
      <c r="D57" s="28"/>
      <c r="E57" s="28"/>
      <c r="F57" s="28"/>
      <c r="G57" s="28"/>
    </row>
    <row r="58" spans="1:7" s="2" customFormat="1" ht="20.25">
      <c r="A58" s="5" t="s">
        <v>68</v>
      </c>
      <c r="B58" s="5"/>
      <c r="C58" s="5"/>
      <c r="D58" s="5"/>
      <c r="E58" s="5"/>
      <c r="F58" s="5"/>
      <c r="G58" s="5"/>
    </row>
    <row r="59" spans="1:7" s="2" customFormat="1" ht="20.25">
      <c r="A59" s="5" t="s">
        <v>69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70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89</v>
      </c>
      <c r="B61" s="5"/>
      <c r="C61" s="5"/>
      <c r="D61" s="5"/>
      <c r="E61" s="5"/>
      <c r="F61" s="5"/>
      <c r="G61" s="5"/>
    </row>
    <row r="62" spans="1:7" s="2" customFormat="1" ht="20.25">
      <c r="A62" s="5"/>
      <c r="B62" s="5"/>
      <c r="C62" s="5"/>
      <c r="D62" s="5"/>
      <c r="E62" s="5"/>
      <c r="F62" s="5"/>
      <c r="G62" s="5"/>
    </row>
    <row r="63" spans="1:7" s="2" customFormat="1" ht="20.25" hidden="1">
      <c r="A63" s="7" t="s">
        <v>35</v>
      </c>
      <c r="B63" s="7">
        <v>40.700000000000003</v>
      </c>
      <c r="C63" s="5"/>
      <c r="D63" s="5"/>
      <c r="E63" s="5"/>
      <c r="F63" s="5"/>
      <c r="G63" s="5"/>
    </row>
    <row r="64" spans="1:7" s="2" customFormat="1" ht="20.25" hidden="1">
      <c r="A64" s="7" t="s">
        <v>36</v>
      </c>
      <c r="B64" s="7">
        <v>1832.9</v>
      </c>
      <c r="C64" s="5"/>
      <c r="D64" s="5"/>
      <c r="E64" s="5"/>
      <c r="F64" s="5"/>
      <c r="G64" s="5"/>
    </row>
    <row r="65" spans="1:7" s="2" customFormat="1" ht="20.25" hidden="1">
      <c r="A65" s="7" t="s">
        <v>37</v>
      </c>
      <c r="B65" s="7">
        <v>18.899999999999999</v>
      </c>
      <c r="C65" s="5"/>
      <c r="D65" s="5"/>
      <c r="E65" s="5"/>
      <c r="F65" s="5"/>
      <c r="G65" s="5"/>
    </row>
    <row r="66" spans="1:7" s="2" customFormat="1" ht="20.25" hidden="1">
      <c r="A66" s="7" t="s">
        <v>38</v>
      </c>
      <c r="B66" s="7">
        <v>10.9</v>
      </c>
      <c r="C66" s="5"/>
      <c r="D66" s="5"/>
      <c r="E66" s="5"/>
      <c r="F66" s="5"/>
      <c r="G66" s="5"/>
    </row>
    <row r="67" spans="1:7" s="2" customFormat="1" ht="20.25" hidden="1">
      <c r="A67" s="7" t="s">
        <v>39</v>
      </c>
      <c r="B67" s="7">
        <v>407.78</v>
      </c>
      <c r="C67" s="5"/>
      <c r="D67" s="5"/>
      <c r="E67" s="5"/>
      <c r="F67" s="5"/>
      <c r="G67" s="5"/>
    </row>
    <row r="68" spans="1:7" s="2" customFormat="1" ht="20.25" hidden="1">
      <c r="A68" s="29" t="s">
        <v>40</v>
      </c>
      <c r="B68" s="29">
        <f>SUM(B63:B67)</f>
        <v>2311.1800000000003</v>
      </c>
      <c r="C68" s="5"/>
      <c r="D68" s="5"/>
      <c r="E68" s="5"/>
      <c r="F68" s="5"/>
      <c r="G68" s="5"/>
    </row>
    <row r="69" spans="1:7" s="2" customFormat="1" ht="20.25">
      <c r="A69" s="5" t="s">
        <v>57</v>
      </c>
      <c r="B69" s="5"/>
      <c r="C69" s="5"/>
      <c r="D69" s="5"/>
      <c r="E69" s="5"/>
      <c r="F69" s="5"/>
      <c r="G69" s="5"/>
    </row>
    <row r="70" spans="1:7" s="2" customFormat="1" ht="20.25">
      <c r="A70" s="5"/>
      <c r="B70" s="5"/>
      <c r="C70" s="5"/>
      <c r="D70" s="5"/>
      <c r="E70" s="5"/>
      <c r="F70" s="5"/>
      <c r="G70" s="5"/>
    </row>
    <row r="71" spans="1:7" s="2" customFormat="1" ht="20.25">
      <c r="A71" s="5"/>
      <c r="B71" s="30"/>
      <c r="C71" s="5"/>
      <c r="D71" s="5"/>
      <c r="E71" s="5"/>
      <c r="F71" s="5"/>
      <c r="G71" s="5"/>
    </row>
    <row r="72" spans="1:7" s="2" customFormat="1" ht="20.25">
      <c r="A72" s="68" t="s">
        <v>22</v>
      </c>
      <c r="B72" s="70"/>
      <c r="C72" s="31"/>
      <c r="D72" s="5"/>
      <c r="E72" s="5"/>
      <c r="F72" s="5"/>
      <c r="G72" s="5"/>
    </row>
    <row r="73" spans="1:7" s="2" customFormat="1" ht="33" customHeight="1">
      <c r="A73" s="61" t="s">
        <v>23</v>
      </c>
      <c r="B73" s="64"/>
      <c r="C73" s="9">
        <v>5396020</v>
      </c>
      <c r="D73" s="5"/>
      <c r="F73" s="25"/>
      <c r="G73" s="5"/>
    </row>
    <row r="74" spans="1:7" s="2" customFormat="1" ht="38.25" customHeight="1">
      <c r="A74" s="61" t="s">
        <v>24</v>
      </c>
      <c r="B74" s="64"/>
      <c r="C74" s="32">
        <v>1000897.15</v>
      </c>
      <c r="D74" s="5"/>
      <c r="F74" s="56"/>
      <c r="G74" s="5"/>
    </row>
    <row r="75" spans="1:7" s="2" customFormat="1" ht="42.75" customHeight="1">
      <c r="A75" s="61" t="s">
        <v>25</v>
      </c>
      <c r="B75" s="64"/>
      <c r="C75" s="32">
        <v>533978.53</v>
      </c>
      <c r="D75" s="5"/>
      <c r="F75" s="56"/>
      <c r="G75" s="5"/>
    </row>
    <row r="76" spans="1:7" s="2" customFormat="1" ht="31.5" hidden="1" customHeight="1">
      <c r="A76" s="61" t="s">
        <v>26</v>
      </c>
      <c r="B76" s="64"/>
      <c r="C76" s="32">
        <v>5978.9</v>
      </c>
      <c r="D76" s="5"/>
      <c r="E76" s="5"/>
      <c r="F76" s="5"/>
      <c r="G76" s="5"/>
    </row>
    <row r="77" spans="1:7" s="2" customFormat="1" ht="54" hidden="1" customHeight="1">
      <c r="A77" s="61" t="s">
        <v>81</v>
      </c>
      <c r="B77" s="64"/>
      <c r="C77" s="32">
        <v>49</v>
      </c>
      <c r="D77" s="5"/>
      <c r="E77" s="5"/>
      <c r="F77" s="5"/>
      <c r="G77" s="5"/>
    </row>
    <row r="78" spans="1:7" s="2" customFormat="1" ht="40.5" customHeight="1">
      <c r="A78" s="61" t="s">
        <v>136</v>
      </c>
      <c r="B78" s="64"/>
      <c r="C78" s="9">
        <v>1578</v>
      </c>
      <c r="D78" s="5"/>
      <c r="E78" s="5"/>
      <c r="F78" s="5"/>
      <c r="G78" s="5"/>
    </row>
    <row r="79" spans="1:7" s="2" customFormat="1" ht="36.75" customHeight="1">
      <c r="A79" s="61" t="s">
        <v>84</v>
      </c>
      <c r="B79" s="64"/>
      <c r="C79" s="9">
        <v>15</v>
      </c>
      <c r="D79" s="5"/>
      <c r="E79" s="5"/>
      <c r="F79" s="5"/>
      <c r="G79" s="5"/>
    </row>
    <row r="80" spans="1:7" s="2" customFormat="1" ht="31.5" customHeight="1">
      <c r="A80" s="61" t="s">
        <v>26</v>
      </c>
      <c r="B80" s="64"/>
      <c r="C80" s="49">
        <v>11592</v>
      </c>
      <c r="D80" s="5"/>
      <c r="E80" s="5"/>
      <c r="F80" s="5"/>
      <c r="G80" s="5"/>
    </row>
    <row r="81" spans="1:7" s="2" customFormat="1" ht="47.25" customHeight="1">
      <c r="A81" s="61" t="s">
        <v>90</v>
      </c>
      <c r="B81" s="64"/>
      <c r="C81" s="32">
        <v>49.7</v>
      </c>
      <c r="D81" s="5"/>
      <c r="E81" s="5"/>
      <c r="F81" s="5"/>
      <c r="G81" s="5"/>
    </row>
    <row r="82" spans="1:7" s="2" customFormat="1" ht="80.25" customHeight="1">
      <c r="A82" s="61" t="s">
        <v>94</v>
      </c>
      <c r="B82" s="64"/>
      <c r="C82" s="9">
        <f>(C73+C74+C75)/12/C78*C79/C80*C81</f>
        <v>23.539129194908252</v>
      </c>
      <c r="D82" s="5"/>
      <c r="E82" s="5"/>
      <c r="F82" s="5"/>
      <c r="G82" s="5"/>
    </row>
    <row r="83" spans="1:7" s="2" customFormat="1" ht="29.25" customHeight="1">
      <c r="A83" s="38"/>
      <c r="B83" s="38"/>
      <c r="C83" s="25"/>
      <c r="D83" s="5"/>
      <c r="E83" s="5"/>
      <c r="F83" s="5"/>
      <c r="G83" s="5"/>
    </row>
    <row r="84" spans="1:7" s="2" customFormat="1" ht="21.75" customHeight="1">
      <c r="A84" s="38"/>
      <c r="B84" s="38"/>
      <c r="C84" s="25"/>
      <c r="D84" s="5"/>
      <c r="E84" s="5"/>
      <c r="F84" s="5"/>
      <c r="G84" s="5"/>
    </row>
    <row r="85" spans="1:7" s="2" customFormat="1" ht="20.25">
      <c r="A85" s="5"/>
      <c r="B85" s="5"/>
      <c r="C85" s="5"/>
      <c r="D85" s="5"/>
      <c r="E85" s="5"/>
      <c r="F85" s="5"/>
      <c r="G85" s="5"/>
    </row>
    <row r="86" spans="1:7" s="2" customFormat="1" ht="20.25">
      <c r="A86" s="5" t="s">
        <v>83</v>
      </c>
      <c r="B86" s="5"/>
      <c r="C86" s="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81">
      <c r="A88" s="14" t="s">
        <v>27</v>
      </c>
      <c r="B88" s="14" t="s">
        <v>28</v>
      </c>
      <c r="C88" s="14" t="s">
        <v>11</v>
      </c>
      <c r="D88" s="14" t="s">
        <v>71</v>
      </c>
      <c r="E88" s="5"/>
      <c r="F88" s="5"/>
      <c r="G88" s="5"/>
    </row>
    <row r="89" spans="1:7" s="2" customFormat="1" ht="20.25">
      <c r="A89" s="8">
        <v>1</v>
      </c>
      <c r="B89" s="8">
        <v>2</v>
      </c>
      <c r="C89" s="8">
        <v>3</v>
      </c>
      <c r="D89" s="8" t="s">
        <v>29</v>
      </c>
      <c r="E89" s="5"/>
      <c r="F89" s="5"/>
      <c r="G89" s="5"/>
    </row>
    <row r="90" spans="1:7" s="2" customFormat="1" ht="20.25">
      <c r="A90" s="53" t="s">
        <v>100</v>
      </c>
      <c r="B90" s="17">
        <v>7</v>
      </c>
      <c r="C90" s="17">
        <v>100</v>
      </c>
      <c r="D90" s="33">
        <f t="shared" ref="D90:D92" si="1">B90*C90</f>
        <v>700</v>
      </c>
      <c r="E90" s="5"/>
      <c r="F90" s="5"/>
      <c r="G90" s="5"/>
    </row>
    <row r="91" spans="1:7" s="2" customFormat="1" ht="20.25">
      <c r="A91" s="53" t="s">
        <v>128</v>
      </c>
      <c r="B91" s="17">
        <v>5</v>
      </c>
      <c r="C91" s="17">
        <v>90</v>
      </c>
      <c r="D91" s="33">
        <f t="shared" si="1"/>
        <v>450</v>
      </c>
      <c r="E91" s="5"/>
      <c r="F91" s="5"/>
      <c r="G91" s="5"/>
    </row>
    <row r="92" spans="1:7" s="2" customFormat="1" ht="20.25">
      <c r="A92" s="7" t="s">
        <v>77</v>
      </c>
      <c r="B92" s="7">
        <v>15</v>
      </c>
      <c r="C92" s="31">
        <v>15</v>
      </c>
      <c r="D92" s="33">
        <f t="shared" si="1"/>
        <v>225</v>
      </c>
      <c r="E92" s="5"/>
      <c r="F92" s="5"/>
      <c r="G92" s="5"/>
    </row>
    <row r="93" spans="1:7" s="2" customFormat="1" ht="20.25">
      <c r="A93" s="29" t="s">
        <v>41</v>
      </c>
      <c r="B93" s="34" t="s">
        <v>14</v>
      </c>
      <c r="C93" s="34" t="s">
        <v>14</v>
      </c>
      <c r="D93" s="35">
        <f>SUM(D90:D92)</f>
        <v>1375</v>
      </c>
      <c r="E93" s="5"/>
      <c r="F93" s="5"/>
      <c r="G93" s="5"/>
    </row>
    <row r="94" spans="1:7" s="2" customFormat="1" ht="20.25">
      <c r="A94" s="7" t="s">
        <v>42</v>
      </c>
      <c r="B94" s="34" t="s">
        <v>14</v>
      </c>
      <c r="C94" s="34" t="s">
        <v>14</v>
      </c>
      <c r="D94" s="33">
        <f>D93/7</f>
        <v>196.42857142857142</v>
      </c>
      <c r="E94" s="5"/>
      <c r="F94" s="5"/>
      <c r="G94" s="5"/>
    </row>
    <row r="95" spans="1:7" s="2" customFormat="1" ht="20.25">
      <c r="A95" s="5"/>
      <c r="B95" s="5"/>
      <c r="C95" s="5"/>
      <c r="D95" s="5"/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65" t="s">
        <v>55</v>
      </c>
      <c r="B98" s="65"/>
      <c r="C98" s="65"/>
      <c r="D98" s="65"/>
      <c r="E98" s="5"/>
      <c r="F98" s="5"/>
      <c r="G98" s="5"/>
    </row>
    <row r="99" spans="1:20" s="2" customFormat="1" ht="20.25">
      <c r="A99" s="66" t="s">
        <v>117</v>
      </c>
      <c r="B99" s="66"/>
      <c r="C99" s="66"/>
      <c r="D99" s="66"/>
      <c r="E99" s="5"/>
      <c r="F99" s="5"/>
      <c r="G99" s="5"/>
    </row>
    <row r="100" spans="1:20" s="2" customFormat="1" ht="18" customHeight="1">
      <c r="A100" s="67" t="s">
        <v>56</v>
      </c>
      <c r="B100" s="67"/>
      <c r="C100" s="67"/>
      <c r="D100" s="67"/>
      <c r="E100" s="5"/>
      <c r="F100" s="5"/>
      <c r="G100" s="5"/>
    </row>
    <row r="101" spans="1:20" s="2" customFormat="1" ht="20.25">
      <c r="A101" s="5"/>
      <c r="B101" s="5"/>
      <c r="C101" s="5"/>
      <c r="D101" s="5"/>
      <c r="E101" s="5"/>
      <c r="F101" s="5"/>
      <c r="G101" s="5"/>
    </row>
    <row r="102" spans="1:20" s="2" customFormat="1" ht="20.25">
      <c r="A102" s="68" t="s">
        <v>43</v>
      </c>
      <c r="B102" s="69"/>
      <c r="C102" s="70"/>
      <c r="D102" s="7" t="s">
        <v>50</v>
      </c>
      <c r="E102" s="5"/>
      <c r="F102" s="5"/>
      <c r="G102" s="5"/>
    </row>
    <row r="103" spans="1:20" s="2" customFormat="1" ht="21">
      <c r="A103" s="71" t="s">
        <v>44</v>
      </c>
      <c r="B103" s="58"/>
      <c r="C103" s="59"/>
      <c r="D103" s="11">
        <f>SUM(D104:D107)</f>
        <v>6112.1683047619044</v>
      </c>
      <c r="E103" s="5"/>
      <c r="F103" s="5"/>
      <c r="G103" s="5"/>
    </row>
    <row r="104" spans="1:20" s="2" customFormat="1" ht="21" customHeight="1">
      <c r="A104" s="61" t="s">
        <v>46</v>
      </c>
      <c r="B104" s="58"/>
      <c r="C104" s="59"/>
      <c r="D104" s="9">
        <f>E39</f>
        <v>4178.7555555555555</v>
      </c>
      <c r="E104" s="5"/>
      <c r="F104" s="5"/>
      <c r="G104" s="5"/>
    </row>
    <row r="105" spans="1:20" s="2" customFormat="1" ht="22.5" customHeight="1">
      <c r="A105" s="61" t="s">
        <v>47</v>
      </c>
      <c r="B105" s="58"/>
      <c r="C105" s="59"/>
      <c r="D105" s="9">
        <f>F39</f>
        <v>1261.9841777777776</v>
      </c>
      <c r="E105" s="5"/>
      <c r="F105" s="5"/>
      <c r="G105" s="5"/>
    </row>
    <row r="106" spans="1:20" s="2" customFormat="1" ht="22.5" customHeight="1">
      <c r="A106" s="61" t="s">
        <v>48</v>
      </c>
      <c r="B106" s="58"/>
      <c r="C106" s="59"/>
      <c r="D106" s="9">
        <v>0</v>
      </c>
      <c r="E106" s="5"/>
      <c r="F106" s="5"/>
      <c r="G106" s="5"/>
    </row>
    <row r="107" spans="1:20" s="2" customFormat="1" ht="39" customHeight="1">
      <c r="A107" s="61" t="s">
        <v>73</v>
      </c>
      <c r="B107" s="58"/>
      <c r="C107" s="59"/>
      <c r="D107" s="9">
        <f>E50</f>
        <v>671.42857142857144</v>
      </c>
      <c r="E107" s="5"/>
      <c r="F107" s="5"/>
      <c r="G107" s="5"/>
      <c r="P107" s="2">
        <v>11592</v>
      </c>
      <c r="Q107" s="2">
        <v>49.7</v>
      </c>
      <c r="T107" s="2" t="s">
        <v>102</v>
      </c>
    </row>
    <row r="108" spans="1:20" s="2" customFormat="1" ht="21">
      <c r="A108" s="60" t="s">
        <v>45</v>
      </c>
      <c r="B108" s="58"/>
      <c r="C108" s="59"/>
      <c r="D108" s="11">
        <f>SUM(D109:D113)*D114</f>
        <v>1389.8230076177942</v>
      </c>
      <c r="E108" s="5"/>
      <c r="F108" s="5"/>
      <c r="G108" s="5"/>
      <c r="O108" s="2" t="s">
        <v>99</v>
      </c>
      <c r="P108" s="2">
        <v>1578</v>
      </c>
      <c r="Q108" s="2">
        <v>15</v>
      </c>
      <c r="R108" s="2">
        <v>1.302</v>
      </c>
      <c r="T108" s="2" t="s">
        <v>101</v>
      </c>
    </row>
    <row r="109" spans="1:20" s="2" customFormat="1" ht="40.5" customHeight="1">
      <c r="A109" s="61" t="s">
        <v>72</v>
      </c>
      <c r="B109" s="58"/>
      <c r="C109" s="59"/>
      <c r="D109" s="9">
        <f>R110</f>
        <v>6.3525718631178707</v>
      </c>
      <c r="E109" s="5"/>
      <c r="F109" s="5"/>
      <c r="G109" s="5"/>
      <c r="I109" s="46"/>
      <c r="L109" s="2" t="s">
        <v>98</v>
      </c>
      <c r="M109" s="2" t="s">
        <v>137</v>
      </c>
      <c r="O109" s="50">
        <v>3863.06</v>
      </c>
      <c r="R109" s="2">
        <f>O109/P108*Q108*R108</f>
        <v>47.810875665399244</v>
      </c>
    </row>
    <row r="110" spans="1:20" s="2" customFormat="1" ht="42" customHeight="1">
      <c r="A110" s="61" t="s">
        <v>92</v>
      </c>
      <c r="B110" s="58"/>
      <c r="C110" s="59"/>
      <c r="D110" s="9">
        <f>C82</f>
        <v>23.539129194908252</v>
      </c>
      <c r="E110" s="5"/>
      <c r="F110" s="5"/>
      <c r="G110" s="5"/>
      <c r="I110" s="46"/>
      <c r="L110" s="2" t="s">
        <v>82</v>
      </c>
      <c r="O110" s="50">
        <v>513.28</v>
      </c>
      <c r="R110" s="2">
        <f>O110/P108*Q108*R108</f>
        <v>6.3525718631178707</v>
      </c>
    </row>
    <row r="111" spans="1:20" s="2" customFormat="1" ht="39.75" customHeight="1">
      <c r="A111" s="61" t="s">
        <v>49</v>
      </c>
      <c r="B111" s="58"/>
      <c r="C111" s="59"/>
      <c r="D111" s="36">
        <f>R112</f>
        <v>8.6567436479399706</v>
      </c>
      <c r="E111" s="5"/>
      <c r="F111" s="5"/>
      <c r="G111" s="5"/>
      <c r="I111" s="46"/>
      <c r="O111" s="48"/>
    </row>
    <row r="112" spans="1:20" s="2" customFormat="1" ht="39.75" customHeight="1">
      <c r="A112" s="61" t="s">
        <v>88</v>
      </c>
      <c r="B112" s="58"/>
      <c r="C112" s="59"/>
      <c r="D112" s="36">
        <f>R109</f>
        <v>47.810875665399244</v>
      </c>
      <c r="E112" s="5"/>
      <c r="F112" s="5"/>
      <c r="G112" s="5"/>
      <c r="N112" s="2" t="s">
        <v>97</v>
      </c>
      <c r="O112" s="54">
        <v>212408.69</v>
      </c>
      <c r="R112" s="2">
        <f>O112/P108*Q108/P107*Q107</f>
        <v>8.6567436479399706</v>
      </c>
    </row>
    <row r="113" spans="1:15" s="2" customFormat="1" ht="39" customHeight="1">
      <c r="A113" s="61" t="s">
        <v>74</v>
      </c>
      <c r="B113" s="58"/>
      <c r="C113" s="59"/>
      <c r="D113" s="9">
        <f>D94</f>
        <v>196.42857142857142</v>
      </c>
      <c r="E113" s="5"/>
      <c r="F113" s="5"/>
      <c r="G113" s="5"/>
    </row>
    <row r="114" spans="1:15" s="2" customFormat="1" ht="41.25" customHeight="1">
      <c r="A114" s="62" t="s">
        <v>87</v>
      </c>
      <c r="B114" s="58"/>
      <c r="C114" s="59"/>
      <c r="D114" s="9">
        <f>(D109+D110+D111+D113)/D112</f>
        <v>4.9147189392431585</v>
      </c>
      <c r="E114" s="5"/>
      <c r="F114" s="5"/>
      <c r="G114" s="5"/>
    </row>
    <row r="115" spans="1:15" s="2" customFormat="1" ht="24" customHeight="1">
      <c r="A115" s="60" t="s">
        <v>51</v>
      </c>
      <c r="B115" s="58"/>
      <c r="C115" s="59"/>
      <c r="D115" s="11">
        <f>D103+D108</f>
        <v>7501.9913123796987</v>
      </c>
      <c r="E115" s="5"/>
      <c r="F115" s="5"/>
      <c r="G115" s="12"/>
    </row>
    <row r="116" spans="1:15" s="2" customFormat="1" ht="21">
      <c r="A116" s="63" t="s">
        <v>172</v>
      </c>
      <c r="B116" s="58"/>
      <c r="C116" s="59"/>
      <c r="D116" s="9">
        <f>D115*7</f>
        <v>52513.939186657888</v>
      </c>
      <c r="E116" s="5"/>
      <c r="F116" s="5"/>
      <c r="G116" s="5"/>
      <c r="O116" s="2" t="s">
        <v>110</v>
      </c>
    </row>
    <row r="117" spans="1:15" s="2" customFormat="1" ht="22.5" customHeight="1">
      <c r="A117" s="57" t="s">
        <v>173</v>
      </c>
      <c r="B117" s="58"/>
      <c r="C117" s="59"/>
      <c r="D117" s="9">
        <f>D116/15</f>
        <v>3500.9292791105258</v>
      </c>
      <c r="E117" s="5"/>
      <c r="F117" s="5"/>
      <c r="G117" s="5"/>
      <c r="O117" s="2" t="s">
        <v>109</v>
      </c>
    </row>
    <row r="118" spans="1:15" s="2" customFormat="1" ht="21" customHeight="1">
      <c r="A118" s="57" t="s">
        <v>52</v>
      </c>
      <c r="B118" s="58"/>
      <c r="C118" s="59"/>
      <c r="D118" s="37">
        <f>ROUND(D115/15,2)</f>
        <v>500.13</v>
      </c>
      <c r="E118" s="5"/>
      <c r="F118" s="5"/>
      <c r="G118" s="5"/>
      <c r="O118" s="2" t="s">
        <v>109</v>
      </c>
    </row>
    <row r="119" spans="1:15" s="2" customFormat="1" ht="21" customHeight="1">
      <c r="A119" s="57" t="s">
        <v>53</v>
      </c>
      <c r="B119" s="58"/>
      <c r="C119" s="59"/>
      <c r="D119" s="55">
        <f>ROUND(D118/8,2)</f>
        <v>62.52</v>
      </c>
      <c r="E119" s="5"/>
      <c r="F119" s="5"/>
      <c r="G119" s="5"/>
      <c r="O119" s="2" t="s">
        <v>111</v>
      </c>
    </row>
    <row r="120" spans="1:15" s="2" customFormat="1" ht="20.25">
      <c r="A120" s="5"/>
      <c r="B120" s="5"/>
      <c r="C120" s="5"/>
      <c r="D120" s="5"/>
      <c r="E120" s="5"/>
      <c r="F120" s="5"/>
      <c r="G120" s="5"/>
    </row>
    <row r="121" spans="1:15" s="2" customFormat="1" ht="20.25">
      <c r="A121" s="5"/>
      <c r="B121" s="5"/>
      <c r="C121" s="5"/>
      <c r="D121" s="5"/>
      <c r="E121" s="5"/>
      <c r="F121" s="5"/>
      <c r="G121" s="5"/>
    </row>
    <row r="122" spans="1:15" s="2" customFormat="1" ht="20.25">
      <c r="A122" s="5"/>
      <c r="B122" s="5"/>
      <c r="C122" s="5"/>
      <c r="D122" s="5"/>
      <c r="E122" s="5"/>
      <c r="F122" s="5"/>
      <c r="G122" s="5"/>
    </row>
    <row r="123" spans="1:15" s="2" customFormat="1" ht="20.25">
      <c r="A123" s="5"/>
      <c r="B123" s="5"/>
      <c r="C123" s="5"/>
      <c r="D123" s="5"/>
      <c r="E123" s="5"/>
      <c r="F123" s="5"/>
      <c r="G123" s="5"/>
    </row>
    <row r="124" spans="1:15" s="2" customFormat="1" ht="20.25">
      <c r="A124" s="5" t="s">
        <v>95</v>
      </c>
      <c r="B124" s="5"/>
      <c r="C124" s="5"/>
      <c r="E124" s="5" t="s">
        <v>96</v>
      </c>
      <c r="F124" s="5"/>
      <c r="G124" s="5"/>
    </row>
    <row r="125" spans="1:15" s="2" customFormat="1" ht="20.25">
      <c r="A125" s="5"/>
      <c r="B125" s="5"/>
      <c r="C125" s="5"/>
      <c r="D125" s="5"/>
      <c r="E125" s="5"/>
      <c r="F125" s="5"/>
      <c r="G125" s="5"/>
    </row>
    <row r="126" spans="1:15" s="2" customFormat="1" ht="20.25">
      <c r="B126" s="5"/>
      <c r="C126" s="5"/>
      <c r="D126" s="5"/>
      <c r="E126" s="5"/>
      <c r="F126" s="5"/>
      <c r="G126" s="5"/>
    </row>
    <row r="127" spans="1:15" s="2" customFormat="1" ht="20.25">
      <c r="A127" s="41" t="s">
        <v>54</v>
      </c>
      <c r="B127" s="5"/>
      <c r="C127" s="5"/>
      <c r="D127" s="5"/>
      <c r="E127" s="5"/>
      <c r="F127" s="5"/>
      <c r="G127" s="5"/>
    </row>
    <row r="128" spans="1:15" s="2" customFormat="1">
      <c r="A128" s="41" t="s">
        <v>105</v>
      </c>
    </row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</sheetData>
  <mergeCells count="36">
    <mergeCell ref="A79:B79"/>
    <mergeCell ref="A1:F1"/>
    <mergeCell ref="A2:F2"/>
    <mergeCell ref="A4:G4"/>
    <mergeCell ref="A56:B56"/>
    <mergeCell ref="A72:B72"/>
    <mergeCell ref="A73:B73"/>
    <mergeCell ref="A74:B74"/>
    <mergeCell ref="A75:B75"/>
    <mergeCell ref="A76:B76"/>
    <mergeCell ref="A77:B77"/>
    <mergeCell ref="A78:B78"/>
    <mergeCell ref="A107:C107"/>
    <mergeCell ref="A80:B80"/>
    <mergeCell ref="A81:B81"/>
    <mergeCell ref="A82:B82"/>
    <mergeCell ref="A98:D98"/>
    <mergeCell ref="A99:D99"/>
    <mergeCell ref="A100:D100"/>
    <mergeCell ref="A102:C102"/>
    <mergeCell ref="A103:C103"/>
    <mergeCell ref="A104:C104"/>
    <mergeCell ref="A105:C105"/>
    <mergeCell ref="A106:C106"/>
    <mergeCell ref="A119:C119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0" max="5" man="1"/>
    <brk id="96" max="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T152"/>
  <sheetViews>
    <sheetView topLeftCell="A44" workbookViewId="0">
      <selection activeCell="A48" sqref="A4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162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170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171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163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(B27+B68)/12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164</v>
      </c>
      <c r="B38" s="13">
        <v>30051</v>
      </c>
      <c r="C38" s="13">
        <v>72</v>
      </c>
      <c r="D38" s="13">
        <v>8</v>
      </c>
      <c r="E38" s="15">
        <f>B38/C38*D38</f>
        <v>3339</v>
      </c>
      <c r="F38" s="16">
        <f>E38*0.302</f>
        <v>1008.3779999999999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3339</v>
      </c>
      <c r="F39" s="18">
        <f>SUM(F38:F38)</f>
        <v>1008.3779999999999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174</v>
      </c>
      <c r="B47" s="8" t="s">
        <v>104</v>
      </c>
      <c r="C47" s="9">
        <v>70</v>
      </c>
      <c r="D47" s="7">
        <v>10</v>
      </c>
      <c r="E47" s="9">
        <f t="shared" ref="E47:E48" si="0">C47*D47</f>
        <v>700</v>
      </c>
      <c r="F47" s="23"/>
      <c r="G47" s="24"/>
    </row>
    <row r="48" spans="1:7" s="2" customFormat="1" ht="20.25">
      <c r="A48" s="7" t="s">
        <v>103</v>
      </c>
      <c r="B48" s="8" t="s">
        <v>108</v>
      </c>
      <c r="C48" s="9">
        <v>280</v>
      </c>
      <c r="D48" s="7">
        <v>2</v>
      </c>
      <c r="E48" s="9">
        <f t="shared" si="0"/>
        <v>560</v>
      </c>
      <c r="F48" s="23"/>
      <c r="G48" s="24"/>
    </row>
    <row r="49" spans="1:7" s="2" customFormat="1" ht="20.25">
      <c r="A49" s="51" t="s">
        <v>41</v>
      </c>
      <c r="B49" s="52" t="s">
        <v>14</v>
      </c>
      <c r="C49" s="52" t="s">
        <v>14</v>
      </c>
      <c r="D49" s="52" t="s">
        <v>14</v>
      </c>
      <c r="E49" s="36">
        <f>SUM(E47:E48)</f>
        <v>1260</v>
      </c>
      <c r="F49" s="23"/>
      <c r="G49" s="24"/>
    </row>
    <row r="50" spans="1:7" s="2" customFormat="1" ht="20.25">
      <c r="A50" s="51" t="s">
        <v>42</v>
      </c>
      <c r="B50" s="52" t="s">
        <v>14</v>
      </c>
      <c r="C50" s="52" t="s">
        <v>14</v>
      </c>
      <c r="D50" s="52" t="s">
        <v>14</v>
      </c>
      <c r="E50" s="36">
        <f>E49/7</f>
        <v>180</v>
      </c>
      <c r="F50" s="23"/>
      <c r="G50" s="24"/>
    </row>
    <row r="51" spans="1:7" s="2" customFormat="1" ht="20.25">
      <c r="A51" s="24"/>
      <c r="B51" s="22"/>
      <c r="C51" s="22"/>
      <c r="D51" s="22"/>
      <c r="E51" s="25"/>
      <c r="F51" s="25"/>
      <c r="G51" s="5"/>
    </row>
    <row r="52" spans="1:7" s="2" customFormat="1" ht="20.25">
      <c r="A52" s="5"/>
      <c r="B52" s="5"/>
      <c r="C52" s="5"/>
      <c r="D52" s="5"/>
      <c r="E52" s="5"/>
      <c r="F52" s="5"/>
      <c r="G52" s="5"/>
    </row>
    <row r="53" spans="1:7" s="2" customFormat="1" ht="20.25">
      <c r="A53" s="5" t="s">
        <v>66</v>
      </c>
      <c r="B53" s="5"/>
      <c r="C53" s="5"/>
      <c r="D53" s="5"/>
      <c r="E53" s="5"/>
      <c r="F53" s="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19.5" customHeight="1">
      <c r="A56" s="73" t="s">
        <v>91</v>
      </c>
      <c r="B56" s="73"/>
      <c r="C56" s="26"/>
      <c r="D56" s="26"/>
      <c r="E56" s="26"/>
      <c r="F56" s="26"/>
      <c r="G56" s="26"/>
    </row>
    <row r="57" spans="1:7" s="2" customFormat="1" ht="20.25">
      <c r="A57" s="27" t="s">
        <v>67</v>
      </c>
      <c r="B57" s="28"/>
      <c r="C57" s="28"/>
      <c r="D57" s="28"/>
      <c r="E57" s="28"/>
      <c r="F57" s="28"/>
      <c r="G57" s="28"/>
    </row>
    <row r="58" spans="1:7" s="2" customFormat="1" ht="20.25">
      <c r="A58" s="5" t="s">
        <v>68</v>
      </c>
      <c r="B58" s="5"/>
      <c r="C58" s="5"/>
      <c r="D58" s="5"/>
      <c r="E58" s="5"/>
      <c r="F58" s="5"/>
      <c r="G58" s="5"/>
    </row>
    <row r="59" spans="1:7" s="2" customFormat="1" ht="20.25">
      <c r="A59" s="5" t="s">
        <v>69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70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89</v>
      </c>
      <c r="B61" s="5"/>
      <c r="C61" s="5"/>
      <c r="D61" s="5"/>
      <c r="E61" s="5"/>
      <c r="F61" s="5"/>
      <c r="G61" s="5"/>
    </row>
    <row r="62" spans="1:7" s="2" customFormat="1" ht="20.25">
      <c r="A62" s="5"/>
      <c r="B62" s="5"/>
      <c r="C62" s="5"/>
      <c r="D62" s="5"/>
      <c r="E62" s="5"/>
      <c r="F62" s="5"/>
      <c r="G62" s="5"/>
    </row>
    <row r="63" spans="1:7" s="2" customFormat="1" ht="20.25" hidden="1">
      <c r="A63" s="7" t="s">
        <v>35</v>
      </c>
      <c r="B63" s="7">
        <v>40.700000000000003</v>
      </c>
      <c r="C63" s="5"/>
      <c r="D63" s="5"/>
      <c r="E63" s="5"/>
      <c r="F63" s="5"/>
      <c r="G63" s="5"/>
    </row>
    <row r="64" spans="1:7" s="2" customFormat="1" ht="20.25" hidden="1">
      <c r="A64" s="7" t="s">
        <v>36</v>
      </c>
      <c r="B64" s="7">
        <v>1832.9</v>
      </c>
      <c r="C64" s="5"/>
      <c r="D64" s="5"/>
      <c r="E64" s="5"/>
      <c r="F64" s="5"/>
      <c r="G64" s="5"/>
    </row>
    <row r="65" spans="1:7" s="2" customFormat="1" ht="20.25" hidden="1">
      <c r="A65" s="7" t="s">
        <v>37</v>
      </c>
      <c r="B65" s="7">
        <v>18.899999999999999</v>
      </c>
      <c r="C65" s="5"/>
      <c r="D65" s="5"/>
      <c r="E65" s="5"/>
      <c r="F65" s="5"/>
      <c r="G65" s="5"/>
    </row>
    <row r="66" spans="1:7" s="2" customFormat="1" ht="20.25" hidden="1">
      <c r="A66" s="7" t="s">
        <v>38</v>
      </c>
      <c r="B66" s="7">
        <v>10.9</v>
      </c>
      <c r="C66" s="5"/>
      <c r="D66" s="5"/>
      <c r="E66" s="5"/>
      <c r="F66" s="5"/>
      <c r="G66" s="5"/>
    </row>
    <row r="67" spans="1:7" s="2" customFormat="1" ht="20.25" hidden="1">
      <c r="A67" s="7" t="s">
        <v>39</v>
      </c>
      <c r="B67" s="7">
        <v>407.78</v>
      </c>
      <c r="C67" s="5"/>
      <c r="D67" s="5"/>
      <c r="E67" s="5"/>
      <c r="F67" s="5"/>
      <c r="G67" s="5"/>
    </row>
    <row r="68" spans="1:7" s="2" customFormat="1" ht="20.25" hidden="1">
      <c r="A68" s="29" t="s">
        <v>40</v>
      </c>
      <c r="B68" s="29">
        <f>SUM(B63:B67)</f>
        <v>2311.1800000000003</v>
      </c>
      <c r="C68" s="5"/>
      <c r="D68" s="5"/>
      <c r="E68" s="5"/>
      <c r="F68" s="5"/>
      <c r="G68" s="5"/>
    </row>
    <row r="69" spans="1:7" s="2" customFormat="1" ht="20.25">
      <c r="A69" s="5" t="s">
        <v>57</v>
      </c>
      <c r="B69" s="5"/>
      <c r="C69" s="5"/>
      <c r="D69" s="5"/>
      <c r="E69" s="5"/>
      <c r="F69" s="5"/>
      <c r="G69" s="5"/>
    </row>
    <row r="70" spans="1:7" s="2" customFormat="1" ht="20.25">
      <c r="A70" s="5"/>
      <c r="B70" s="5"/>
      <c r="C70" s="5"/>
      <c r="D70" s="5"/>
      <c r="E70" s="5"/>
      <c r="F70" s="5"/>
      <c r="G70" s="5"/>
    </row>
    <row r="71" spans="1:7" s="2" customFormat="1" ht="20.25">
      <c r="A71" s="5"/>
      <c r="B71" s="30"/>
      <c r="C71" s="5"/>
      <c r="D71" s="5"/>
      <c r="E71" s="5"/>
      <c r="F71" s="5"/>
      <c r="G71" s="5"/>
    </row>
    <row r="72" spans="1:7" s="2" customFormat="1" ht="20.25">
      <c r="A72" s="68" t="s">
        <v>22</v>
      </c>
      <c r="B72" s="70"/>
      <c r="C72" s="31"/>
      <c r="D72" s="5"/>
      <c r="E72" s="5"/>
      <c r="F72" s="5"/>
      <c r="G72" s="5"/>
    </row>
    <row r="73" spans="1:7" s="2" customFormat="1" ht="33" customHeight="1">
      <c r="A73" s="61" t="s">
        <v>23</v>
      </c>
      <c r="B73" s="64"/>
      <c r="C73" s="9">
        <v>5396020</v>
      </c>
      <c r="D73" s="5"/>
      <c r="F73" s="25"/>
      <c r="G73" s="5"/>
    </row>
    <row r="74" spans="1:7" s="2" customFormat="1" ht="38.25" customHeight="1">
      <c r="A74" s="61" t="s">
        <v>24</v>
      </c>
      <c r="B74" s="64"/>
      <c r="C74" s="32">
        <v>1000897.15</v>
      </c>
      <c r="D74" s="5"/>
      <c r="F74" s="56"/>
      <c r="G74" s="5"/>
    </row>
    <row r="75" spans="1:7" s="2" customFormat="1" ht="42.75" customHeight="1">
      <c r="A75" s="61" t="s">
        <v>25</v>
      </c>
      <c r="B75" s="64"/>
      <c r="C75" s="32">
        <v>533978.53</v>
      </c>
      <c r="D75" s="5"/>
      <c r="F75" s="56"/>
      <c r="G75" s="5"/>
    </row>
    <row r="76" spans="1:7" s="2" customFormat="1" ht="31.5" hidden="1" customHeight="1">
      <c r="A76" s="61" t="s">
        <v>26</v>
      </c>
      <c r="B76" s="64"/>
      <c r="C76" s="32">
        <v>5978.9</v>
      </c>
      <c r="D76" s="5"/>
      <c r="E76" s="5"/>
      <c r="F76" s="5"/>
      <c r="G76" s="5"/>
    </row>
    <row r="77" spans="1:7" s="2" customFormat="1" ht="54" hidden="1" customHeight="1">
      <c r="A77" s="61" t="s">
        <v>81</v>
      </c>
      <c r="B77" s="64"/>
      <c r="C77" s="32">
        <v>49</v>
      </c>
      <c r="D77" s="5"/>
      <c r="E77" s="5"/>
      <c r="F77" s="5"/>
      <c r="G77" s="5"/>
    </row>
    <row r="78" spans="1:7" s="2" customFormat="1" ht="40.5" customHeight="1">
      <c r="A78" s="61" t="s">
        <v>136</v>
      </c>
      <c r="B78" s="64"/>
      <c r="C78" s="9">
        <v>1578</v>
      </c>
      <c r="D78" s="5"/>
      <c r="E78" s="5"/>
      <c r="F78" s="5"/>
      <c r="G78" s="5"/>
    </row>
    <row r="79" spans="1:7" s="2" customFormat="1" ht="36.75" customHeight="1">
      <c r="A79" s="61" t="s">
        <v>84</v>
      </c>
      <c r="B79" s="64"/>
      <c r="C79" s="9">
        <v>10</v>
      </c>
      <c r="D79" s="5"/>
      <c r="E79" s="5"/>
      <c r="F79" s="5"/>
      <c r="G79" s="5"/>
    </row>
    <row r="80" spans="1:7" s="2" customFormat="1" ht="31.5" customHeight="1">
      <c r="A80" s="61" t="s">
        <v>26</v>
      </c>
      <c r="B80" s="64"/>
      <c r="C80" s="49">
        <v>11592</v>
      </c>
      <c r="D80" s="5"/>
      <c r="E80" s="5"/>
      <c r="F80" s="5"/>
      <c r="G80" s="5"/>
    </row>
    <row r="81" spans="1:7" s="2" customFormat="1" ht="47.25" customHeight="1">
      <c r="A81" s="61" t="s">
        <v>90</v>
      </c>
      <c r="B81" s="64"/>
      <c r="C81" s="32">
        <v>49.7</v>
      </c>
      <c r="D81" s="5"/>
      <c r="E81" s="5"/>
      <c r="F81" s="5"/>
      <c r="G81" s="5"/>
    </row>
    <row r="82" spans="1:7" s="2" customFormat="1" ht="80.25" customHeight="1">
      <c r="A82" s="61" t="s">
        <v>94</v>
      </c>
      <c r="B82" s="64"/>
      <c r="C82" s="9">
        <f>(C73+C74+C75)/12/C78*C79/C80*C81</f>
        <v>15.692752796605498</v>
      </c>
      <c r="D82" s="5"/>
      <c r="E82" s="5"/>
      <c r="F82" s="5"/>
      <c r="G82" s="5"/>
    </row>
    <row r="83" spans="1:7" s="2" customFormat="1" ht="29.25" customHeight="1">
      <c r="A83" s="38"/>
      <c r="B83" s="38"/>
      <c r="C83" s="25"/>
      <c r="D83" s="5"/>
      <c r="E83" s="5"/>
      <c r="F83" s="5"/>
      <c r="G83" s="5"/>
    </row>
    <row r="84" spans="1:7" s="2" customFormat="1" ht="21.75" customHeight="1">
      <c r="A84" s="38"/>
      <c r="B84" s="38"/>
      <c r="C84" s="25"/>
      <c r="D84" s="5"/>
      <c r="E84" s="5"/>
      <c r="F84" s="5"/>
      <c r="G84" s="5"/>
    </row>
    <row r="85" spans="1:7" s="2" customFormat="1" ht="20.25">
      <c r="A85" s="5"/>
      <c r="B85" s="5"/>
      <c r="C85" s="5"/>
      <c r="D85" s="5"/>
      <c r="E85" s="5"/>
      <c r="F85" s="5"/>
      <c r="G85" s="5"/>
    </row>
    <row r="86" spans="1:7" s="2" customFormat="1" ht="20.25">
      <c r="A86" s="5" t="s">
        <v>83</v>
      </c>
      <c r="B86" s="5"/>
      <c r="C86" s="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81">
      <c r="A88" s="14" t="s">
        <v>27</v>
      </c>
      <c r="B88" s="14" t="s">
        <v>28</v>
      </c>
      <c r="C88" s="14" t="s">
        <v>11</v>
      </c>
      <c r="D88" s="14" t="s">
        <v>71</v>
      </c>
      <c r="E88" s="5"/>
      <c r="F88" s="5"/>
      <c r="G88" s="5"/>
    </row>
    <row r="89" spans="1:7" s="2" customFormat="1" ht="20.25">
      <c r="A89" s="8">
        <v>1</v>
      </c>
      <c r="B89" s="8">
        <v>2</v>
      </c>
      <c r="C89" s="8">
        <v>3</v>
      </c>
      <c r="D89" s="8" t="s">
        <v>29</v>
      </c>
      <c r="E89" s="5"/>
      <c r="F89" s="5"/>
      <c r="G89" s="5"/>
    </row>
    <row r="90" spans="1:7" s="2" customFormat="1" ht="20.25">
      <c r="A90" s="53" t="s">
        <v>100</v>
      </c>
      <c r="B90" s="17">
        <v>5</v>
      </c>
      <c r="C90" s="17">
        <v>100</v>
      </c>
      <c r="D90" s="33">
        <f t="shared" ref="D90:D91" si="1">B90*C90</f>
        <v>500</v>
      </c>
      <c r="E90" s="5"/>
      <c r="F90" s="5"/>
      <c r="G90" s="5"/>
    </row>
    <row r="91" spans="1:7" s="2" customFormat="1" ht="20.25">
      <c r="A91" s="7" t="s">
        <v>77</v>
      </c>
      <c r="B91" s="7">
        <v>5</v>
      </c>
      <c r="C91" s="31">
        <v>15</v>
      </c>
      <c r="D91" s="33">
        <f t="shared" si="1"/>
        <v>75</v>
      </c>
      <c r="E91" s="5"/>
      <c r="F91" s="5"/>
      <c r="G91" s="5"/>
    </row>
    <row r="92" spans="1:7" s="2" customFormat="1" ht="20.25">
      <c r="A92" s="29" t="s">
        <v>41</v>
      </c>
      <c r="B92" s="34" t="s">
        <v>14</v>
      </c>
      <c r="C92" s="34" t="s">
        <v>14</v>
      </c>
      <c r="D92" s="35">
        <f>SUM(D90:D91)</f>
        <v>575</v>
      </c>
      <c r="E92" s="5"/>
      <c r="F92" s="5"/>
      <c r="G92" s="5"/>
    </row>
    <row r="93" spans="1:7" s="2" customFormat="1" ht="20.25">
      <c r="A93" s="7" t="s">
        <v>42</v>
      </c>
      <c r="B93" s="34" t="s">
        <v>14</v>
      </c>
      <c r="C93" s="34" t="s">
        <v>14</v>
      </c>
      <c r="D93" s="33">
        <f>D92/7</f>
        <v>82.142857142857139</v>
      </c>
      <c r="E93" s="5"/>
      <c r="F93" s="5"/>
      <c r="G93" s="5"/>
    </row>
    <row r="94" spans="1:7" s="2" customFormat="1" ht="20.25">
      <c r="A94" s="5"/>
      <c r="B94" s="5"/>
      <c r="C94" s="5"/>
      <c r="D94" s="5"/>
      <c r="E94" s="5"/>
      <c r="F94" s="5"/>
      <c r="G94" s="5"/>
    </row>
    <row r="95" spans="1:7" s="2" customFormat="1" ht="20.25">
      <c r="A95" s="5"/>
      <c r="B95" s="5"/>
      <c r="C95" s="5"/>
      <c r="D95" s="5"/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65" t="s">
        <v>55</v>
      </c>
      <c r="B97" s="65"/>
      <c r="C97" s="65"/>
      <c r="D97" s="65"/>
      <c r="E97" s="5"/>
      <c r="F97" s="5"/>
      <c r="G97" s="5"/>
    </row>
    <row r="98" spans="1:20" s="2" customFormat="1" ht="20.25">
      <c r="A98" s="66" t="s">
        <v>117</v>
      </c>
      <c r="B98" s="66"/>
      <c r="C98" s="66"/>
      <c r="D98" s="66"/>
      <c r="E98" s="5"/>
      <c r="F98" s="5"/>
      <c r="G98" s="5"/>
    </row>
    <row r="99" spans="1:20" s="2" customFormat="1" ht="18" customHeight="1">
      <c r="A99" s="67" t="s">
        <v>56</v>
      </c>
      <c r="B99" s="67"/>
      <c r="C99" s="67"/>
      <c r="D99" s="67"/>
      <c r="E99" s="5"/>
      <c r="F99" s="5"/>
      <c r="G99" s="5"/>
    </row>
    <row r="100" spans="1:20" s="2" customFormat="1" ht="20.25">
      <c r="A100" s="5"/>
      <c r="B100" s="5"/>
      <c r="C100" s="5"/>
      <c r="D100" s="5"/>
      <c r="E100" s="5"/>
      <c r="F100" s="5"/>
      <c r="G100" s="5"/>
    </row>
    <row r="101" spans="1:20" s="2" customFormat="1" ht="20.25">
      <c r="A101" s="68" t="s">
        <v>43</v>
      </c>
      <c r="B101" s="69"/>
      <c r="C101" s="70"/>
      <c r="D101" s="7" t="s">
        <v>50</v>
      </c>
      <c r="E101" s="5"/>
      <c r="F101" s="5"/>
      <c r="G101" s="5"/>
    </row>
    <row r="102" spans="1:20" s="2" customFormat="1" ht="21">
      <c r="A102" s="71" t="s">
        <v>44</v>
      </c>
      <c r="B102" s="58"/>
      <c r="C102" s="59"/>
      <c r="D102" s="11">
        <f>SUM(D103:D106)</f>
        <v>4527.3779999999997</v>
      </c>
      <c r="E102" s="5"/>
      <c r="F102" s="5"/>
      <c r="G102" s="5"/>
    </row>
    <row r="103" spans="1:20" s="2" customFormat="1" ht="21" customHeight="1">
      <c r="A103" s="61" t="s">
        <v>46</v>
      </c>
      <c r="B103" s="58"/>
      <c r="C103" s="59"/>
      <c r="D103" s="9">
        <f>E39</f>
        <v>3339</v>
      </c>
      <c r="E103" s="5"/>
      <c r="F103" s="5"/>
      <c r="G103" s="5"/>
    </row>
    <row r="104" spans="1:20" s="2" customFormat="1" ht="22.5" customHeight="1">
      <c r="A104" s="61" t="s">
        <v>47</v>
      </c>
      <c r="B104" s="58"/>
      <c r="C104" s="59"/>
      <c r="D104" s="9">
        <f>F39</f>
        <v>1008.3779999999999</v>
      </c>
      <c r="E104" s="5"/>
      <c r="F104" s="5"/>
      <c r="G104" s="5"/>
    </row>
    <row r="105" spans="1:20" s="2" customFormat="1" ht="22.5" customHeight="1">
      <c r="A105" s="61" t="s">
        <v>48</v>
      </c>
      <c r="B105" s="58"/>
      <c r="C105" s="59"/>
      <c r="D105" s="9">
        <v>0</v>
      </c>
      <c r="E105" s="5"/>
      <c r="F105" s="5"/>
      <c r="G105" s="5"/>
    </row>
    <row r="106" spans="1:20" s="2" customFormat="1" ht="39" customHeight="1">
      <c r="A106" s="61" t="s">
        <v>73</v>
      </c>
      <c r="B106" s="58"/>
      <c r="C106" s="59"/>
      <c r="D106" s="9">
        <f>E50</f>
        <v>180</v>
      </c>
      <c r="E106" s="5"/>
      <c r="F106" s="5"/>
      <c r="G106" s="5"/>
      <c r="P106" s="2">
        <v>11592</v>
      </c>
      <c r="Q106" s="2">
        <v>49.7</v>
      </c>
      <c r="T106" s="2" t="s">
        <v>102</v>
      </c>
    </row>
    <row r="107" spans="1:20" s="2" customFormat="1" ht="21">
      <c r="A107" s="60" t="s">
        <v>45</v>
      </c>
      <c r="B107" s="58"/>
      <c r="C107" s="59"/>
      <c r="D107" s="11">
        <f>SUM(D108:D112)*D113</f>
        <v>472.71251254893207</v>
      </c>
      <c r="E107" s="5"/>
      <c r="F107" s="5"/>
      <c r="G107" s="5"/>
      <c r="O107" s="2" t="s">
        <v>99</v>
      </c>
      <c r="P107" s="2">
        <v>1578</v>
      </c>
      <c r="Q107" s="2">
        <v>10</v>
      </c>
      <c r="R107" s="2">
        <v>1.302</v>
      </c>
      <c r="T107" s="2" t="s">
        <v>101</v>
      </c>
    </row>
    <row r="108" spans="1:20" s="2" customFormat="1" ht="40.5" customHeight="1">
      <c r="A108" s="61" t="s">
        <v>72</v>
      </c>
      <c r="B108" s="58"/>
      <c r="C108" s="59"/>
      <c r="D108" s="9">
        <f>R109</f>
        <v>4.2350479087452468</v>
      </c>
      <c r="E108" s="5"/>
      <c r="F108" s="5"/>
      <c r="G108" s="5"/>
      <c r="I108" s="46"/>
      <c r="L108" s="2" t="s">
        <v>98</v>
      </c>
      <c r="M108" s="2" t="s">
        <v>137</v>
      </c>
      <c r="O108" s="50">
        <v>3863.06</v>
      </c>
      <c r="R108" s="2">
        <f>O108/P107*Q107*R107</f>
        <v>31.873917110266163</v>
      </c>
    </row>
    <row r="109" spans="1:20" s="2" customFormat="1" ht="42" customHeight="1">
      <c r="A109" s="61" t="s">
        <v>92</v>
      </c>
      <c r="B109" s="58"/>
      <c r="C109" s="59"/>
      <c r="D109" s="9">
        <f>C82</f>
        <v>15.692752796605498</v>
      </c>
      <c r="E109" s="5"/>
      <c r="F109" s="5"/>
      <c r="G109" s="5"/>
      <c r="I109" s="46"/>
      <c r="L109" s="2" t="s">
        <v>82</v>
      </c>
      <c r="O109" s="50">
        <v>513.28</v>
      </c>
      <c r="R109" s="2">
        <f>O109/P107*Q107*R107</f>
        <v>4.2350479087452468</v>
      </c>
    </row>
    <row r="110" spans="1:20" s="2" customFormat="1" ht="39.75" customHeight="1">
      <c r="A110" s="61" t="s">
        <v>49</v>
      </c>
      <c r="B110" s="58"/>
      <c r="C110" s="59"/>
      <c r="D110" s="36">
        <f>R111</f>
        <v>5.771162431959981</v>
      </c>
      <c r="E110" s="5"/>
      <c r="F110" s="5"/>
      <c r="G110" s="5"/>
      <c r="I110" s="46"/>
      <c r="O110" s="48"/>
    </row>
    <row r="111" spans="1:20" s="2" customFormat="1" ht="39.75" customHeight="1">
      <c r="A111" s="61" t="s">
        <v>88</v>
      </c>
      <c r="B111" s="58"/>
      <c r="C111" s="59"/>
      <c r="D111" s="36">
        <f>R108</f>
        <v>31.873917110266163</v>
      </c>
      <c r="E111" s="5"/>
      <c r="F111" s="5"/>
      <c r="G111" s="5"/>
      <c r="N111" s="2" t="s">
        <v>97</v>
      </c>
      <c r="O111" s="54">
        <v>212408.69</v>
      </c>
      <c r="R111" s="2">
        <f>O111/P107*Q107/P106*Q106</f>
        <v>5.771162431959981</v>
      </c>
    </row>
    <row r="112" spans="1:20" s="2" customFormat="1" ht="39" customHeight="1">
      <c r="A112" s="61" t="s">
        <v>74</v>
      </c>
      <c r="B112" s="58"/>
      <c r="C112" s="59"/>
      <c r="D112" s="9">
        <f>D93</f>
        <v>82.142857142857139</v>
      </c>
      <c r="E112" s="5"/>
      <c r="F112" s="5"/>
      <c r="G112" s="5"/>
    </row>
    <row r="113" spans="1:15" s="2" customFormat="1" ht="41.25" customHeight="1">
      <c r="A113" s="62" t="s">
        <v>87</v>
      </c>
      <c r="B113" s="58"/>
      <c r="C113" s="59"/>
      <c r="D113" s="9">
        <f>(D108+D109+D110+D112)/D111</f>
        <v>3.3833877369729826</v>
      </c>
      <c r="E113" s="5"/>
      <c r="F113" s="5"/>
      <c r="G113" s="5"/>
    </row>
    <row r="114" spans="1:15" s="2" customFormat="1" ht="24" customHeight="1">
      <c r="A114" s="60" t="s">
        <v>51</v>
      </c>
      <c r="B114" s="58"/>
      <c r="C114" s="59"/>
      <c r="D114" s="11">
        <f>D102+D107</f>
        <v>5000.0905125489317</v>
      </c>
      <c r="E114" s="5"/>
      <c r="F114" s="5"/>
      <c r="G114" s="12"/>
    </row>
    <row r="115" spans="1:15" s="2" customFormat="1" ht="21">
      <c r="A115" s="63" t="s">
        <v>172</v>
      </c>
      <c r="B115" s="58"/>
      <c r="C115" s="59"/>
      <c r="D115" s="9">
        <f>D114*7</f>
        <v>35000.633587842523</v>
      </c>
      <c r="E115" s="5"/>
      <c r="F115" s="5"/>
      <c r="G115" s="5"/>
      <c r="O115" s="2" t="s">
        <v>110</v>
      </c>
    </row>
    <row r="116" spans="1:15" s="2" customFormat="1" ht="22.5" customHeight="1">
      <c r="A116" s="57" t="s">
        <v>173</v>
      </c>
      <c r="B116" s="58"/>
      <c r="C116" s="59"/>
      <c r="D116" s="9">
        <f>D115/10</f>
        <v>3500.0633587842522</v>
      </c>
      <c r="E116" s="5"/>
      <c r="F116" s="5"/>
      <c r="G116" s="5"/>
      <c r="O116" s="2" t="s">
        <v>109</v>
      </c>
    </row>
    <row r="117" spans="1:15" s="2" customFormat="1" ht="21" customHeight="1">
      <c r="A117" s="57" t="s">
        <v>52</v>
      </c>
      <c r="B117" s="58"/>
      <c r="C117" s="59"/>
      <c r="D117" s="37">
        <f>ROUND(D114/10,2)</f>
        <v>500.01</v>
      </c>
      <c r="E117" s="5"/>
      <c r="F117" s="5"/>
      <c r="G117" s="5"/>
      <c r="O117" s="2" t="s">
        <v>109</v>
      </c>
    </row>
    <row r="118" spans="1:15" s="2" customFormat="1" ht="21" customHeight="1">
      <c r="A118" s="57" t="s">
        <v>53</v>
      </c>
      <c r="B118" s="58"/>
      <c r="C118" s="59"/>
      <c r="D118" s="55">
        <f>ROUND(D117/8,2)</f>
        <v>62.5</v>
      </c>
      <c r="E118" s="5"/>
      <c r="F118" s="5"/>
      <c r="G118" s="5"/>
      <c r="O118" s="2" t="s">
        <v>111</v>
      </c>
    </row>
    <row r="119" spans="1:15" s="2" customFormat="1" ht="20.25">
      <c r="A119" s="5"/>
      <c r="B119" s="5"/>
      <c r="C119" s="5"/>
      <c r="D119" s="5"/>
      <c r="E119" s="5"/>
      <c r="F119" s="5"/>
      <c r="G119" s="5"/>
    </row>
    <row r="120" spans="1:15" s="2" customFormat="1" ht="20.25">
      <c r="A120" s="5"/>
      <c r="B120" s="5"/>
      <c r="C120" s="5"/>
      <c r="D120" s="5"/>
      <c r="E120" s="5"/>
      <c r="F120" s="5"/>
      <c r="G120" s="5"/>
    </row>
    <row r="121" spans="1:15" s="2" customFormat="1" ht="20.25">
      <c r="A121" s="5"/>
      <c r="B121" s="5"/>
      <c r="C121" s="5"/>
      <c r="D121" s="5"/>
      <c r="E121" s="5"/>
      <c r="F121" s="5"/>
      <c r="G121" s="5"/>
    </row>
    <row r="122" spans="1:15" s="2" customFormat="1" ht="20.25">
      <c r="A122" s="5"/>
      <c r="B122" s="5"/>
      <c r="C122" s="5"/>
      <c r="D122" s="5"/>
      <c r="E122" s="5"/>
      <c r="F122" s="5"/>
      <c r="G122" s="5"/>
    </row>
    <row r="123" spans="1:15" s="2" customFormat="1" ht="20.25">
      <c r="A123" s="5" t="s">
        <v>95</v>
      </c>
      <c r="B123" s="5"/>
      <c r="C123" s="5"/>
      <c r="E123" s="5" t="s">
        <v>96</v>
      </c>
      <c r="F123" s="5"/>
      <c r="G123" s="5"/>
    </row>
    <row r="124" spans="1:15" s="2" customFormat="1" ht="20.25">
      <c r="A124" s="5"/>
      <c r="B124" s="5"/>
      <c r="C124" s="5"/>
      <c r="D124" s="5"/>
      <c r="E124" s="5"/>
      <c r="F124" s="5"/>
      <c r="G124" s="5"/>
    </row>
    <row r="125" spans="1:15" s="2" customFormat="1" ht="20.25">
      <c r="B125" s="5"/>
      <c r="C125" s="5"/>
      <c r="D125" s="5"/>
      <c r="E125" s="5"/>
      <c r="F125" s="5"/>
      <c r="G125" s="5"/>
    </row>
    <row r="126" spans="1:15" s="2" customFormat="1" ht="20.25">
      <c r="A126" s="41" t="s">
        <v>54</v>
      </c>
      <c r="B126" s="5"/>
      <c r="C126" s="5"/>
      <c r="D126" s="5"/>
      <c r="E126" s="5"/>
      <c r="F126" s="5"/>
      <c r="G126" s="5"/>
    </row>
    <row r="127" spans="1:15" s="2" customFormat="1">
      <c r="A127" s="41" t="s">
        <v>105</v>
      </c>
    </row>
    <row r="128" spans="1:15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</sheetData>
  <mergeCells count="36">
    <mergeCell ref="A79:B79"/>
    <mergeCell ref="A1:F1"/>
    <mergeCell ref="A2:F2"/>
    <mergeCell ref="A4:G4"/>
    <mergeCell ref="A56:B56"/>
    <mergeCell ref="A72:B72"/>
    <mergeCell ref="A73:B73"/>
    <mergeCell ref="A74:B74"/>
    <mergeCell ref="A75:B75"/>
    <mergeCell ref="A76:B76"/>
    <mergeCell ref="A77:B77"/>
    <mergeCell ref="A78:B78"/>
    <mergeCell ref="A106:C106"/>
    <mergeCell ref="A80:B80"/>
    <mergeCell ref="A81:B81"/>
    <mergeCell ref="A82:B82"/>
    <mergeCell ref="A97:D97"/>
    <mergeCell ref="A98:D98"/>
    <mergeCell ref="A99:D99"/>
    <mergeCell ref="A101:C101"/>
    <mergeCell ref="A102:C102"/>
    <mergeCell ref="A103:C103"/>
    <mergeCell ref="A104:C104"/>
    <mergeCell ref="A105:C105"/>
    <mergeCell ref="A118:C118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0" max="5" man="1"/>
    <brk id="95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T152"/>
  <sheetViews>
    <sheetView topLeftCell="A40" workbookViewId="0">
      <selection activeCell="A48" sqref="A4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165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170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171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163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(B27+B68)/12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166</v>
      </c>
      <c r="B38" s="13">
        <v>30051</v>
      </c>
      <c r="C38" s="13">
        <v>72</v>
      </c>
      <c r="D38" s="13">
        <v>8</v>
      </c>
      <c r="E38" s="15">
        <f>B38/C38*D38</f>
        <v>3339</v>
      </c>
      <c r="F38" s="16">
        <f>E38*0.302</f>
        <v>1008.3779999999999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3339</v>
      </c>
      <c r="F39" s="18">
        <f>SUM(F38:F38)</f>
        <v>1008.3779999999999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174</v>
      </c>
      <c r="B47" s="8" t="s">
        <v>104</v>
      </c>
      <c r="C47" s="9">
        <v>70</v>
      </c>
      <c r="D47" s="7">
        <v>10</v>
      </c>
      <c r="E47" s="9">
        <f t="shared" ref="E47:E48" si="0">C47*D47</f>
        <v>700</v>
      </c>
      <c r="F47" s="23"/>
      <c r="G47" s="24"/>
    </row>
    <row r="48" spans="1:7" s="2" customFormat="1" ht="20.25">
      <c r="A48" s="7" t="s">
        <v>103</v>
      </c>
      <c r="B48" s="8" t="s">
        <v>108</v>
      </c>
      <c r="C48" s="9">
        <v>280</v>
      </c>
      <c r="D48" s="7">
        <v>2</v>
      </c>
      <c r="E48" s="9">
        <f t="shared" si="0"/>
        <v>560</v>
      </c>
      <c r="F48" s="23"/>
      <c r="G48" s="24"/>
    </row>
    <row r="49" spans="1:7" s="2" customFormat="1" ht="20.25">
      <c r="A49" s="51" t="s">
        <v>41</v>
      </c>
      <c r="B49" s="52" t="s">
        <v>14</v>
      </c>
      <c r="C49" s="52" t="s">
        <v>14</v>
      </c>
      <c r="D49" s="52" t="s">
        <v>14</v>
      </c>
      <c r="E49" s="36">
        <f>SUM(E47:E48)</f>
        <v>1260</v>
      </c>
      <c r="F49" s="23"/>
      <c r="G49" s="24"/>
    </row>
    <row r="50" spans="1:7" s="2" customFormat="1" ht="20.25">
      <c r="A50" s="51" t="s">
        <v>42</v>
      </c>
      <c r="B50" s="52" t="s">
        <v>14</v>
      </c>
      <c r="C50" s="52" t="s">
        <v>14</v>
      </c>
      <c r="D50" s="52" t="s">
        <v>14</v>
      </c>
      <c r="E50" s="36">
        <f>E49/7</f>
        <v>180</v>
      </c>
      <c r="F50" s="23"/>
      <c r="G50" s="24"/>
    </row>
    <row r="51" spans="1:7" s="2" customFormat="1" ht="20.25">
      <c r="A51" s="24"/>
      <c r="B51" s="22"/>
      <c r="C51" s="22"/>
      <c r="D51" s="22"/>
      <c r="E51" s="25"/>
      <c r="F51" s="25"/>
      <c r="G51" s="5"/>
    </row>
    <row r="52" spans="1:7" s="2" customFormat="1" ht="20.25">
      <c r="A52" s="5"/>
      <c r="B52" s="5"/>
      <c r="C52" s="5"/>
      <c r="D52" s="5"/>
      <c r="E52" s="5"/>
      <c r="F52" s="5"/>
      <c r="G52" s="5"/>
    </row>
    <row r="53" spans="1:7" s="2" customFormat="1" ht="20.25">
      <c r="A53" s="5" t="s">
        <v>66</v>
      </c>
      <c r="B53" s="5"/>
      <c r="C53" s="5"/>
      <c r="D53" s="5"/>
      <c r="E53" s="5"/>
      <c r="F53" s="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19.5" customHeight="1">
      <c r="A56" s="73" t="s">
        <v>91</v>
      </c>
      <c r="B56" s="73"/>
      <c r="C56" s="26"/>
      <c r="D56" s="26"/>
      <c r="E56" s="26"/>
      <c r="F56" s="26"/>
      <c r="G56" s="26"/>
    </row>
    <row r="57" spans="1:7" s="2" customFormat="1" ht="20.25">
      <c r="A57" s="27" t="s">
        <v>67</v>
      </c>
      <c r="B57" s="28"/>
      <c r="C57" s="28"/>
      <c r="D57" s="28"/>
      <c r="E57" s="28"/>
      <c r="F57" s="28"/>
      <c r="G57" s="28"/>
    </row>
    <row r="58" spans="1:7" s="2" customFormat="1" ht="20.25">
      <c r="A58" s="5" t="s">
        <v>68</v>
      </c>
      <c r="B58" s="5"/>
      <c r="C58" s="5"/>
      <c r="D58" s="5"/>
      <c r="E58" s="5"/>
      <c r="F58" s="5"/>
      <c r="G58" s="5"/>
    </row>
    <row r="59" spans="1:7" s="2" customFormat="1" ht="20.25">
      <c r="A59" s="5" t="s">
        <v>69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70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89</v>
      </c>
      <c r="B61" s="5"/>
      <c r="C61" s="5"/>
      <c r="D61" s="5"/>
      <c r="E61" s="5"/>
      <c r="F61" s="5"/>
      <c r="G61" s="5"/>
    </row>
    <row r="62" spans="1:7" s="2" customFormat="1" ht="20.25">
      <c r="A62" s="5"/>
      <c r="B62" s="5"/>
      <c r="C62" s="5"/>
      <c r="D62" s="5"/>
      <c r="E62" s="5"/>
      <c r="F62" s="5"/>
      <c r="G62" s="5"/>
    </row>
    <row r="63" spans="1:7" s="2" customFormat="1" ht="20.25" hidden="1">
      <c r="A63" s="7" t="s">
        <v>35</v>
      </c>
      <c r="B63" s="7">
        <v>40.700000000000003</v>
      </c>
      <c r="C63" s="5"/>
      <c r="D63" s="5"/>
      <c r="E63" s="5"/>
      <c r="F63" s="5"/>
      <c r="G63" s="5"/>
    </row>
    <row r="64" spans="1:7" s="2" customFormat="1" ht="20.25" hidden="1">
      <c r="A64" s="7" t="s">
        <v>36</v>
      </c>
      <c r="B64" s="7">
        <v>1832.9</v>
      </c>
      <c r="C64" s="5"/>
      <c r="D64" s="5"/>
      <c r="E64" s="5"/>
      <c r="F64" s="5"/>
      <c r="G64" s="5"/>
    </row>
    <row r="65" spans="1:7" s="2" customFormat="1" ht="20.25" hidden="1">
      <c r="A65" s="7" t="s">
        <v>37</v>
      </c>
      <c r="B65" s="7">
        <v>18.899999999999999</v>
      </c>
      <c r="C65" s="5"/>
      <c r="D65" s="5"/>
      <c r="E65" s="5"/>
      <c r="F65" s="5"/>
      <c r="G65" s="5"/>
    </row>
    <row r="66" spans="1:7" s="2" customFormat="1" ht="20.25" hidden="1">
      <c r="A66" s="7" t="s">
        <v>38</v>
      </c>
      <c r="B66" s="7">
        <v>10.9</v>
      </c>
      <c r="C66" s="5"/>
      <c r="D66" s="5"/>
      <c r="E66" s="5"/>
      <c r="F66" s="5"/>
      <c r="G66" s="5"/>
    </row>
    <row r="67" spans="1:7" s="2" customFormat="1" ht="20.25" hidden="1">
      <c r="A67" s="7" t="s">
        <v>39</v>
      </c>
      <c r="B67" s="7">
        <v>407.78</v>
      </c>
      <c r="C67" s="5"/>
      <c r="D67" s="5"/>
      <c r="E67" s="5"/>
      <c r="F67" s="5"/>
      <c r="G67" s="5"/>
    </row>
    <row r="68" spans="1:7" s="2" customFormat="1" ht="20.25" hidden="1">
      <c r="A68" s="29" t="s">
        <v>40</v>
      </c>
      <c r="B68" s="29">
        <f>SUM(B63:B67)</f>
        <v>2311.1800000000003</v>
      </c>
      <c r="C68" s="5"/>
      <c r="D68" s="5"/>
      <c r="E68" s="5"/>
      <c r="F68" s="5"/>
      <c r="G68" s="5"/>
    </row>
    <row r="69" spans="1:7" s="2" customFormat="1" ht="20.25">
      <c r="A69" s="5" t="s">
        <v>57</v>
      </c>
      <c r="B69" s="5"/>
      <c r="C69" s="5"/>
      <c r="D69" s="5"/>
      <c r="E69" s="5"/>
      <c r="F69" s="5"/>
      <c r="G69" s="5"/>
    </row>
    <row r="70" spans="1:7" s="2" customFormat="1" ht="20.25">
      <c r="A70" s="5"/>
      <c r="B70" s="5"/>
      <c r="C70" s="5"/>
      <c r="D70" s="5"/>
      <c r="E70" s="5"/>
      <c r="F70" s="5"/>
      <c r="G70" s="5"/>
    </row>
    <row r="71" spans="1:7" s="2" customFormat="1" ht="20.25">
      <c r="A71" s="5"/>
      <c r="B71" s="30"/>
      <c r="C71" s="5"/>
      <c r="D71" s="5"/>
      <c r="E71" s="5"/>
      <c r="F71" s="5"/>
      <c r="G71" s="5"/>
    </row>
    <row r="72" spans="1:7" s="2" customFormat="1" ht="20.25">
      <c r="A72" s="68" t="s">
        <v>22</v>
      </c>
      <c r="B72" s="70"/>
      <c r="C72" s="31"/>
      <c r="D72" s="5"/>
      <c r="E72" s="5"/>
      <c r="F72" s="5"/>
      <c r="G72" s="5"/>
    </row>
    <row r="73" spans="1:7" s="2" customFormat="1" ht="33" customHeight="1">
      <c r="A73" s="61" t="s">
        <v>23</v>
      </c>
      <c r="B73" s="64"/>
      <c r="C73" s="9">
        <v>5396020</v>
      </c>
      <c r="D73" s="5"/>
      <c r="F73" s="25"/>
      <c r="G73" s="5"/>
    </row>
    <row r="74" spans="1:7" s="2" customFormat="1" ht="38.25" customHeight="1">
      <c r="A74" s="61" t="s">
        <v>24</v>
      </c>
      <c r="B74" s="64"/>
      <c r="C74" s="32">
        <v>1000897.15</v>
      </c>
      <c r="D74" s="5"/>
      <c r="F74" s="56"/>
      <c r="G74" s="5"/>
    </row>
    <row r="75" spans="1:7" s="2" customFormat="1" ht="42.75" customHeight="1">
      <c r="A75" s="61" t="s">
        <v>25</v>
      </c>
      <c r="B75" s="64"/>
      <c r="C75" s="32">
        <v>533978.53</v>
      </c>
      <c r="D75" s="5"/>
      <c r="F75" s="56"/>
      <c r="G75" s="5"/>
    </row>
    <row r="76" spans="1:7" s="2" customFormat="1" ht="31.5" hidden="1" customHeight="1">
      <c r="A76" s="61" t="s">
        <v>26</v>
      </c>
      <c r="B76" s="64"/>
      <c r="C76" s="32">
        <v>5978.9</v>
      </c>
      <c r="D76" s="5"/>
      <c r="E76" s="5"/>
      <c r="F76" s="5"/>
      <c r="G76" s="5"/>
    </row>
    <row r="77" spans="1:7" s="2" customFormat="1" ht="54" hidden="1" customHeight="1">
      <c r="A77" s="61" t="s">
        <v>81</v>
      </c>
      <c r="B77" s="64"/>
      <c r="C77" s="32">
        <v>49</v>
      </c>
      <c r="D77" s="5"/>
      <c r="E77" s="5"/>
      <c r="F77" s="5"/>
      <c r="G77" s="5"/>
    </row>
    <row r="78" spans="1:7" s="2" customFormat="1" ht="40.5" customHeight="1">
      <c r="A78" s="61" t="s">
        <v>136</v>
      </c>
      <c r="B78" s="64"/>
      <c r="C78" s="9">
        <v>1578</v>
      </c>
      <c r="D78" s="5"/>
      <c r="E78" s="5"/>
      <c r="F78" s="5"/>
      <c r="G78" s="5"/>
    </row>
    <row r="79" spans="1:7" s="2" customFormat="1" ht="36.75" customHeight="1">
      <c r="A79" s="61" t="s">
        <v>84</v>
      </c>
      <c r="B79" s="64"/>
      <c r="C79" s="9">
        <v>10</v>
      </c>
      <c r="D79" s="5"/>
      <c r="E79" s="5"/>
      <c r="F79" s="5"/>
      <c r="G79" s="5"/>
    </row>
    <row r="80" spans="1:7" s="2" customFormat="1" ht="31.5" customHeight="1">
      <c r="A80" s="61" t="s">
        <v>26</v>
      </c>
      <c r="B80" s="64"/>
      <c r="C80" s="49">
        <v>11592</v>
      </c>
      <c r="D80" s="5"/>
      <c r="E80" s="5"/>
      <c r="F80" s="5"/>
      <c r="G80" s="5"/>
    </row>
    <row r="81" spans="1:7" s="2" customFormat="1" ht="47.25" customHeight="1">
      <c r="A81" s="61" t="s">
        <v>90</v>
      </c>
      <c r="B81" s="64"/>
      <c r="C81" s="32">
        <v>49.7</v>
      </c>
      <c r="D81" s="5"/>
      <c r="E81" s="5"/>
      <c r="F81" s="5"/>
      <c r="G81" s="5"/>
    </row>
    <row r="82" spans="1:7" s="2" customFormat="1" ht="80.25" customHeight="1">
      <c r="A82" s="61" t="s">
        <v>94</v>
      </c>
      <c r="B82" s="64"/>
      <c r="C82" s="9">
        <f>(C73+C74+C75)/12/C78*C79/C80*C81</f>
        <v>15.692752796605498</v>
      </c>
      <c r="D82" s="5"/>
      <c r="E82" s="5"/>
      <c r="F82" s="5"/>
      <c r="G82" s="5"/>
    </row>
    <row r="83" spans="1:7" s="2" customFormat="1" ht="29.25" customHeight="1">
      <c r="A83" s="38"/>
      <c r="B83" s="38"/>
      <c r="C83" s="25"/>
      <c r="D83" s="5"/>
      <c r="E83" s="5"/>
      <c r="F83" s="5"/>
      <c r="G83" s="5"/>
    </row>
    <row r="84" spans="1:7" s="2" customFormat="1" ht="21.75" customHeight="1">
      <c r="A84" s="38"/>
      <c r="B84" s="38"/>
      <c r="C84" s="25"/>
      <c r="D84" s="5"/>
      <c r="E84" s="5"/>
      <c r="F84" s="5"/>
      <c r="G84" s="5"/>
    </row>
    <row r="85" spans="1:7" s="2" customFormat="1" ht="20.25">
      <c r="A85" s="5"/>
      <c r="B85" s="5"/>
      <c r="C85" s="5"/>
      <c r="D85" s="5"/>
      <c r="E85" s="5"/>
      <c r="F85" s="5"/>
      <c r="G85" s="5"/>
    </row>
    <row r="86" spans="1:7" s="2" customFormat="1" ht="20.25">
      <c r="A86" s="5" t="s">
        <v>83</v>
      </c>
      <c r="B86" s="5"/>
      <c r="C86" s="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81">
      <c r="A88" s="14" t="s">
        <v>27</v>
      </c>
      <c r="B88" s="14" t="s">
        <v>28</v>
      </c>
      <c r="C88" s="14" t="s">
        <v>11</v>
      </c>
      <c r="D88" s="14" t="s">
        <v>71</v>
      </c>
      <c r="E88" s="5"/>
      <c r="F88" s="5"/>
      <c r="G88" s="5"/>
    </row>
    <row r="89" spans="1:7" s="2" customFormat="1" ht="20.25">
      <c r="A89" s="8">
        <v>1</v>
      </c>
      <c r="B89" s="8">
        <v>2</v>
      </c>
      <c r="C89" s="8">
        <v>3</v>
      </c>
      <c r="D89" s="8" t="s">
        <v>29</v>
      </c>
      <c r="E89" s="5"/>
      <c r="F89" s="5"/>
      <c r="G89" s="5"/>
    </row>
    <row r="90" spans="1:7" s="2" customFormat="1" ht="20.25">
      <c r="A90" s="53" t="s">
        <v>100</v>
      </c>
      <c r="B90" s="17">
        <v>5</v>
      </c>
      <c r="C90" s="17">
        <v>100</v>
      </c>
      <c r="D90" s="33">
        <f t="shared" ref="D90:D91" si="1">B90*C90</f>
        <v>500</v>
      </c>
      <c r="E90" s="5"/>
      <c r="F90" s="5"/>
      <c r="G90" s="5"/>
    </row>
    <row r="91" spans="1:7" s="2" customFormat="1" ht="20.25">
      <c r="A91" s="7" t="s">
        <v>77</v>
      </c>
      <c r="B91" s="7">
        <v>5</v>
      </c>
      <c r="C91" s="31">
        <v>15</v>
      </c>
      <c r="D91" s="33">
        <f t="shared" si="1"/>
        <v>75</v>
      </c>
      <c r="E91" s="5"/>
      <c r="F91" s="5"/>
      <c r="G91" s="5"/>
    </row>
    <row r="92" spans="1:7" s="2" customFormat="1" ht="20.25">
      <c r="A92" s="29" t="s">
        <v>41</v>
      </c>
      <c r="B92" s="34" t="s">
        <v>14</v>
      </c>
      <c r="C92" s="34" t="s">
        <v>14</v>
      </c>
      <c r="D92" s="35">
        <f>SUM(D90:D91)</f>
        <v>575</v>
      </c>
      <c r="E92" s="5"/>
      <c r="F92" s="5"/>
      <c r="G92" s="5"/>
    </row>
    <row r="93" spans="1:7" s="2" customFormat="1" ht="20.25">
      <c r="A93" s="7" t="s">
        <v>42</v>
      </c>
      <c r="B93" s="34" t="s">
        <v>14</v>
      </c>
      <c r="C93" s="34" t="s">
        <v>14</v>
      </c>
      <c r="D93" s="33">
        <f>D92/7</f>
        <v>82.142857142857139</v>
      </c>
      <c r="E93" s="5"/>
      <c r="F93" s="5"/>
      <c r="G93" s="5"/>
    </row>
    <row r="94" spans="1:7" s="2" customFormat="1" ht="20.25">
      <c r="A94" s="5"/>
      <c r="B94" s="5"/>
      <c r="C94" s="5"/>
      <c r="D94" s="5"/>
      <c r="E94" s="5"/>
      <c r="F94" s="5"/>
      <c r="G94" s="5"/>
    </row>
    <row r="95" spans="1:7" s="2" customFormat="1" ht="20.25">
      <c r="A95" s="5"/>
      <c r="B95" s="5"/>
      <c r="C95" s="5"/>
      <c r="D95" s="5"/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65" t="s">
        <v>55</v>
      </c>
      <c r="B97" s="65"/>
      <c r="C97" s="65"/>
      <c r="D97" s="65"/>
      <c r="E97" s="5"/>
      <c r="F97" s="5"/>
      <c r="G97" s="5"/>
    </row>
    <row r="98" spans="1:20" s="2" customFormat="1" ht="20.25">
      <c r="A98" s="66" t="s">
        <v>117</v>
      </c>
      <c r="B98" s="66"/>
      <c r="C98" s="66"/>
      <c r="D98" s="66"/>
      <c r="E98" s="5"/>
      <c r="F98" s="5"/>
      <c r="G98" s="5"/>
    </row>
    <row r="99" spans="1:20" s="2" customFormat="1" ht="18" customHeight="1">
      <c r="A99" s="67" t="s">
        <v>56</v>
      </c>
      <c r="B99" s="67"/>
      <c r="C99" s="67"/>
      <c r="D99" s="67"/>
      <c r="E99" s="5"/>
      <c r="F99" s="5"/>
      <c r="G99" s="5"/>
    </row>
    <row r="100" spans="1:20" s="2" customFormat="1" ht="20.25">
      <c r="A100" s="5"/>
      <c r="B100" s="5"/>
      <c r="C100" s="5"/>
      <c r="D100" s="5"/>
      <c r="E100" s="5"/>
      <c r="F100" s="5"/>
      <c r="G100" s="5"/>
    </row>
    <row r="101" spans="1:20" s="2" customFormat="1" ht="20.25">
      <c r="A101" s="68" t="s">
        <v>43</v>
      </c>
      <c r="B101" s="69"/>
      <c r="C101" s="70"/>
      <c r="D101" s="7" t="s">
        <v>50</v>
      </c>
      <c r="E101" s="5"/>
      <c r="F101" s="5"/>
      <c r="G101" s="5"/>
    </row>
    <row r="102" spans="1:20" s="2" customFormat="1" ht="21">
      <c r="A102" s="71" t="s">
        <v>44</v>
      </c>
      <c r="B102" s="58"/>
      <c r="C102" s="59"/>
      <c r="D102" s="11">
        <f>SUM(D103:D106)</f>
        <v>4527.3779999999997</v>
      </c>
      <c r="E102" s="5"/>
      <c r="F102" s="5"/>
      <c r="G102" s="5"/>
    </row>
    <row r="103" spans="1:20" s="2" customFormat="1" ht="21" customHeight="1">
      <c r="A103" s="61" t="s">
        <v>46</v>
      </c>
      <c r="B103" s="58"/>
      <c r="C103" s="59"/>
      <c r="D103" s="9">
        <f>E39</f>
        <v>3339</v>
      </c>
      <c r="E103" s="5"/>
      <c r="F103" s="5"/>
      <c r="G103" s="5"/>
    </row>
    <row r="104" spans="1:20" s="2" customFormat="1" ht="22.5" customHeight="1">
      <c r="A104" s="61" t="s">
        <v>47</v>
      </c>
      <c r="B104" s="58"/>
      <c r="C104" s="59"/>
      <c r="D104" s="9">
        <f>F39</f>
        <v>1008.3779999999999</v>
      </c>
      <c r="E104" s="5"/>
      <c r="F104" s="5"/>
      <c r="G104" s="5"/>
    </row>
    <row r="105" spans="1:20" s="2" customFormat="1" ht="22.5" customHeight="1">
      <c r="A105" s="61" t="s">
        <v>48</v>
      </c>
      <c r="B105" s="58"/>
      <c r="C105" s="59"/>
      <c r="D105" s="9">
        <v>0</v>
      </c>
      <c r="E105" s="5"/>
      <c r="F105" s="5"/>
      <c r="G105" s="5"/>
    </row>
    <row r="106" spans="1:20" s="2" customFormat="1" ht="39" customHeight="1">
      <c r="A106" s="61" t="s">
        <v>73</v>
      </c>
      <c r="B106" s="58"/>
      <c r="C106" s="59"/>
      <c r="D106" s="9">
        <f>E50</f>
        <v>180</v>
      </c>
      <c r="E106" s="5"/>
      <c r="F106" s="5"/>
      <c r="G106" s="5"/>
      <c r="P106" s="2">
        <v>11592</v>
      </c>
      <c r="Q106" s="2">
        <v>49.7</v>
      </c>
      <c r="T106" s="2" t="s">
        <v>102</v>
      </c>
    </row>
    <row r="107" spans="1:20" s="2" customFormat="1" ht="21">
      <c r="A107" s="60" t="s">
        <v>45</v>
      </c>
      <c r="B107" s="58"/>
      <c r="C107" s="59"/>
      <c r="D107" s="11">
        <f>SUM(D108:D112)*D113</f>
        <v>472.71251254893207</v>
      </c>
      <c r="E107" s="5"/>
      <c r="F107" s="5"/>
      <c r="G107" s="5"/>
      <c r="O107" s="2" t="s">
        <v>99</v>
      </c>
      <c r="P107" s="2">
        <v>1578</v>
      </c>
      <c r="Q107" s="2">
        <v>10</v>
      </c>
      <c r="R107" s="2">
        <v>1.302</v>
      </c>
      <c r="T107" s="2" t="s">
        <v>101</v>
      </c>
    </row>
    <row r="108" spans="1:20" s="2" customFormat="1" ht="40.5" customHeight="1">
      <c r="A108" s="61" t="s">
        <v>72</v>
      </c>
      <c r="B108" s="58"/>
      <c r="C108" s="59"/>
      <c r="D108" s="9">
        <f>R109</f>
        <v>4.2350479087452468</v>
      </c>
      <c r="E108" s="5"/>
      <c r="F108" s="5"/>
      <c r="G108" s="5"/>
      <c r="I108" s="46"/>
      <c r="L108" s="2" t="s">
        <v>98</v>
      </c>
      <c r="M108" s="2" t="s">
        <v>137</v>
      </c>
      <c r="O108" s="50">
        <v>3863.06</v>
      </c>
      <c r="R108" s="2">
        <f>O108/P107*Q107*R107</f>
        <v>31.873917110266163</v>
      </c>
    </row>
    <row r="109" spans="1:20" s="2" customFormat="1" ht="42" customHeight="1">
      <c r="A109" s="61" t="s">
        <v>92</v>
      </c>
      <c r="B109" s="58"/>
      <c r="C109" s="59"/>
      <c r="D109" s="9">
        <f>C82</f>
        <v>15.692752796605498</v>
      </c>
      <c r="E109" s="5"/>
      <c r="F109" s="5"/>
      <c r="G109" s="5"/>
      <c r="I109" s="46"/>
      <c r="L109" s="2" t="s">
        <v>82</v>
      </c>
      <c r="O109" s="50">
        <v>513.28</v>
      </c>
      <c r="R109" s="2">
        <f>O109/P107*Q107*R107</f>
        <v>4.2350479087452468</v>
      </c>
    </row>
    <row r="110" spans="1:20" s="2" customFormat="1" ht="39.75" customHeight="1">
      <c r="A110" s="61" t="s">
        <v>49</v>
      </c>
      <c r="B110" s="58"/>
      <c r="C110" s="59"/>
      <c r="D110" s="36">
        <f>R111</f>
        <v>5.771162431959981</v>
      </c>
      <c r="E110" s="5"/>
      <c r="F110" s="5"/>
      <c r="G110" s="5"/>
      <c r="I110" s="46"/>
      <c r="O110" s="48"/>
    </row>
    <row r="111" spans="1:20" s="2" customFormat="1" ht="39.75" customHeight="1">
      <c r="A111" s="61" t="s">
        <v>88</v>
      </c>
      <c r="B111" s="58"/>
      <c r="C111" s="59"/>
      <c r="D111" s="36">
        <f>R108</f>
        <v>31.873917110266163</v>
      </c>
      <c r="E111" s="5"/>
      <c r="F111" s="5"/>
      <c r="G111" s="5"/>
      <c r="N111" s="2" t="s">
        <v>97</v>
      </c>
      <c r="O111" s="54">
        <v>212408.69</v>
      </c>
      <c r="R111" s="2">
        <f>O111/P107*Q107/P106*Q106</f>
        <v>5.771162431959981</v>
      </c>
    </row>
    <row r="112" spans="1:20" s="2" customFormat="1" ht="39" customHeight="1">
      <c r="A112" s="61" t="s">
        <v>74</v>
      </c>
      <c r="B112" s="58"/>
      <c r="C112" s="59"/>
      <c r="D112" s="9">
        <f>D93</f>
        <v>82.142857142857139</v>
      </c>
      <c r="E112" s="5"/>
      <c r="F112" s="5"/>
      <c r="G112" s="5"/>
    </row>
    <row r="113" spans="1:15" s="2" customFormat="1" ht="41.25" customHeight="1">
      <c r="A113" s="62" t="s">
        <v>87</v>
      </c>
      <c r="B113" s="58"/>
      <c r="C113" s="59"/>
      <c r="D113" s="9">
        <f>(D108+D109+D110+D112)/D111</f>
        <v>3.3833877369729826</v>
      </c>
      <c r="E113" s="5"/>
      <c r="F113" s="5"/>
      <c r="G113" s="5"/>
    </row>
    <row r="114" spans="1:15" s="2" customFormat="1" ht="24" customHeight="1">
      <c r="A114" s="60" t="s">
        <v>51</v>
      </c>
      <c r="B114" s="58"/>
      <c r="C114" s="59"/>
      <c r="D114" s="11">
        <f>D102+D107</f>
        <v>5000.0905125489317</v>
      </c>
      <c r="E114" s="5"/>
      <c r="F114" s="5"/>
      <c r="G114" s="12"/>
    </row>
    <row r="115" spans="1:15" s="2" customFormat="1" ht="21">
      <c r="A115" s="63" t="s">
        <v>172</v>
      </c>
      <c r="B115" s="58"/>
      <c r="C115" s="59"/>
      <c r="D115" s="9">
        <f>D114*7</f>
        <v>35000.633587842523</v>
      </c>
      <c r="E115" s="5"/>
      <c r="F115" s="5"/>
      <c r="G115" s="5"/>
      <c r="O115" s="2" t="s">
        <v>110</v>
      </c>
    </row>
    <row r="116" spans="1:15" s="2" customFormat="1" ht="22.5" customHeight="1">
      <c r="A116" s="57" t="s">
        <v>173</v>
      </c>
      <c r="B116" s="58"/>
      <c r="C116" s="59"/>
      <c r="D116" s="9">
        <f>D115/10</f>
        <v>3500.0633587842522</v>
      </c>
      <c r="E116" s="5"/>
      <c r="F116" s="5"/>
      <c r="G116" s="5"/>
      <c r="O116" s="2" t="s">
        <v>109</v>
      </c>
    </row>
    <row r="117" spans="1:15" s="2" customFormat="1" ht="21" customHeight="1">
      <c r="A117" s="57" t="s">
        <v>52</v>
      </c>
      <c r="B117" s="58"/>
      <c r="C117" s="59"/>
      <c r="D117" s="37">
        <f>ROUND(D114/10,2)</f>
        <v>500.01</v>
      </c>
      <c r="E117" s="5"/>
      <c r="F117" s="5"/>
      <c r="G117" s="5"/>
      <c r="O117" s="2" t="s">
        <v>109</v>
      </c>
    </row>
    <row r="118" spans="1:15" s="2" customFormat="1" ht="21" customHeight="1">
      <c r="A118" s="57" t="s">
        <v>53</v>
      </c>
      <c r="B118" s="58"/>
      <c r="C118" s="59"/>
      <c r="D118" s="55">
        <f>ROUND(D117/8,2)</f>
        <v>62.5</v>
      </c>
      <c r="E118" s="5"/>
      <c r="F118" s="5"/>
      <c r="G118" s="5"/>
      <c r="O118" s="2" t="s">
        <v>111</v>
      </c>
    </row>
    <row r="119" spans="1:15" s="2" customFormat="1" ht="20.25">
      <c r="A119" s="5"/>
      <c r="B119" s="5"/>
      <c r="C119" s="5"/>
      <c r="D119" s="5"/>
      <c r="E119" s="5"/>
      <c r="F119" s="5"/>
      <c r="G119" s="5"/>
    </row>
    <row r="120" spans="1:15" s="2" customFormat="1" ht="20.25">
      <c r="A120" s="5"/>
      <c r="B120" s="5"/>
      <c r="C120" s="5"/>
      <c r="D120" s="5"/>
      <c r="E120" s="5"/>
      <c r="F120" s="5"/>
      <c r="G120" s="5"/>
    </row>
    <row r="121" spans="1:15" s="2" customFormat="1" ht="20.25">
      <c r="A121" s="5"/>
      <c r="B121" s="5"/>
      <c r="C121" s="5"/>
      <c r="D121" s="5"/>
      <c r="E121" s="5"/>
      <c r="F121" s="5"/>
      <c r="G121" s="5"/>
    </row>
    <row r="122" spans="1:15" s="2" customFormat="1" ht="20.25">
      <c r="A122" s="5"/>
      <c r="B122" s="5"/>
      <c r="C122" s="5"/>
      <c r="D122" s="5"/>
      <c r="E122" s="5"/>
      <c r="F122" s="5"/>
      <c r="G122" s="5"/>
    </row>
    <row r="123" spans="1:15" s="2" customFormat="1" ht="20.25">
      <c r="A123" s="5" t="s">
        <v>95</v>
      </c>
      <c r="B123" s="5"/>
      <c r="C123" s="5"/>
      <c r="E123" s="5" t="s">
        <v>96</v>
      </c>
      <c r="F123" s="5"/>
      <c r="G123" s="5"/>
    </row>
    <row r="124" spans="1:15" s="2" customFormat="1" ht="20.25">
      <c r="A124" s="5"/>
      <c r="B124" s="5"/>
      <c r="C124" s="5"/>
      <c r="D124" s="5"/>
      <c r="E124" s="5"/>
      <c r="F124" s="5"/>
      <c r="G124" s="5"/>
    </row>
    <row r="125" spans="1:15" s="2" customFormat="1" ht="20.25">
      <c r="B125" s="5"/>
      <c r="C125" s="5"/>
      <c r="D125" s="5"/>
      <c r="E125" s="5"/>
      <c r="F125" s="5"/>
      <c r="G125" s="5"/>
    </row>
    <row r="126" spans="1:15" s="2" customFormat="1" ht="20.25">
      <c r="A126" s="41" t="s">
        <v>54</v>
      </c>
      <c r="B126" s="5"/>
      <c r="C126" s="5"/>
      <c r="D126" s="5"/>
      <c r="E126" s="5"/>
      <c r="F126" s="5"/>
      <c r="G126" s="5"/>
    </row>
    <row r="127" spans="1:15" s="2" customFormat="1">
      <c r="A127" s="41" t="s">
        <v>105</v>
      </c>
    </row>
    <row r="128" spans="1:15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</sheetData>
  <mergeCells count="36">
    <mergeCell ref="A118:C118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06:C106"/>
    <mergeCell ref="A80:B80"/>
    <mergeCell ref="A81:B81"/>
    <mergeCell ref="A82:B82"/>
    <mergeCell ref="A97:D97"/>
    <mergeCell ref="A98:D98"/>
    <mergeCell ref="A99:D99"/>
    <mergeCell ref="A101:C101"/>
    <mergeCell ref="A102:C102"/>
    <mergeCell ref="A103:C103"/>
    <mergeCell ref="A104:C104"/>
    <mergeCell ref="A105:C105"/>
    <mergeCell ref="A79:B79"/>
    <mergeCell ref="A1:F1"/>
    <mergeCell ref="A2:F2"/>
    <mergeCell ref="A4:G4"/>
    <mergeCell ref="A56:B56"/>
    <mergeCell ref="A72:B72"/>
    <mergeCell ref="A73:B73"/>
    <mergeCell ref="A74:B74"/>
    <mergeCell ref="A75:B75"/>
    <mergeCell ref="A76:B76"/>
    <mergeCell ref="A77:B77"/>
    <mergeCell ref="A78:B78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0" max="5" man="1"/>
    <brk id="9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155"/>
  <sheetViews>
    <sheetView topLeftCell="A40" workbookViewId="0">
      <selection activeCell="D118" sqref="D117:D11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5.28515625" style="3" customWidth="1"/>
    <col min="16" max="17" width="9.140625" style="3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118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133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(B27+B70)/12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120</v>
      </c>
      <c r="B38" s="13">
        <v>30741.8</v>
      </c>
      <c r="C38" s="13">
        <v>72</v>
      </c>
      <c r="D38" s="13">
        <v>8</v>
      </c>
      <c r="E38" s="15">
        <f>B38/C38*D38</f>
        <v>3415.7555555555555</v>
      </c>
      <c r="F38" s="16">
        <f>E38*0.302</f>
        <v>1031.5581777777777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3415.7555555555555</v>
      </c>
      <c r="F39" s="18">
        <f>SUM(F38:F38)</f>
        <v>1031.5581777777777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400</v>
      </c>
      <c r="D47" s="7">
        <v>21</v>
      </c>
      <c r="E47" s="9">
        <f t="shared" ref="E47:E50" si="0">C47*D47</f>
        <v>8400</v>
      </c>
      <c r="F47" s="23"/>
      <c r="G47" s="24"/>
    </row>
    <row r="48" spans="1:7" s="2" customFormat="1" ht="20.25">
      <c r="A48" s="7" t="s">
        <v>122</v>
      </c>
      <c r="B48" s="8" t="s">
        <v>104</v>
      </c>
      <c r="C48" s="9">
        <v>26000</v>
      </c>
      <c r="D48" s="7">
        <v>1</v>
      </c>
      <c r="E48" s="9">
        <f t="shared" si="0"/>
        <v>26000</v>
      </c>
      <c r="F48" s="23"/>
      <c r="G48" s="24"/>
    </row>
    <row r="49" spans="1:7" s="2" customFormat="1" ht="20.25">
      <c r="A49" s="7" t="s">
        <v>103</v>
      </c>
      <c r="B49" s="8" t="s">
        <v>108</v>
      </c>
      <c r="C49" s="9">
        <v>280</v>
      </c>
      <c r="D49" s="7">
        <v>5</v>
      </c>
      <c r="E49" s="9">
        <f t="shared" si="0"/>
        <v>1400</v>
      </c>
      <c r="F49" s="23"/>
      <c r="G49" s="24"/>
    </row>
    <row r="50" spans="1:7" s="2" customFormat="1" ht="20.25">
      <c r="A50" s="7" t="s">
        <v>107</v>
      </c>
      <c r="B50" s="8" t="s">
        <v>108</v>
      </c>
      <c r="C50" s="9">
        <v>100</v>
      </c>
      <c r="D50" s="7">
        <v>5</v>
      </c>
      <c r="E50" s="9">
        <f t="shared" si="0"/>
        <v>500</v>
      </c>
      <c r="F50" s="23"/>
      <c r="G50" s="24"/>
    </row>
    <row r="51" spans="1:7" s="2" customFormat="1" ht="20.25">
      <c r="A51" s="51" t="s">
        <v>41</v>
      </c>
      <c r="B51" s="52" t="s">
        <v>14</v>
      </c>
      <c r="C51" s="52" t="s">
        <v>14</v>
      </c>
      <c r="D51" s="52" t="s">
        <v>14</v>
      </c>
      <c r="E51" s="36">
        <f>SUM(E47:E50)</f>
        <v>36300</v>
      </c>
      <c r="F51" s="23"/>
      <c r="G51" s="24"/>
    </row>
    <row r="52" spans="1:7" s="2" customFormat="1" ht="20.25">
      <c r="A52" s="51" t="s">
        <v>42</v>
      </c>
      <c r="B52" s="52" t="s">
        <v>14</v>
      </c>
      <c r="C52" s="52" t="s">
        <v>14</v>
      </c>
      <c r="D52" s="52" t="s">
        <v>14</v>
      </c>
      <c r="E52" s="36">
        <f>E51/8</f>
        <v>4537.5</v>
      </c>
      <c r="F52" s="23"/>
      <c r="G52" s="24"/>
    </row>
    <row r="53" spans="1:7" s="2" customFormat="1" ht="20.25">
      <c r="A53" s="24"/>
      <c r="B53" s="22"/>
      <c r="C53" s="22"/>
      <c r="D53" s="22"/>
      <c r="E53" s="25"/>
      <c r="F53" s="2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 t="s">
        <v>66</v>
      </c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20.25">
      <c r="A57" s="5"/>
      <c r="B57" s="5"/>
      <c r="C57" s="5"/>
      <c r="D57" s="5"/>
      <c r="E57" s="5"/>
      <c r="F57" s="5"/>
      <c r="G57" s="5"/>
    </row>
    <row r="58" spans="1:7" s="2" customFormat="1" ht="19.5" customHeight="1">
      <c r="A58" s="73" t="s">
        <v>91</v>
      </c>
      <c r="B58" s="73"/>
      <c r="C58" s="26"/>
      <c r="D58" s="26"/>
      <c r="E58" s="26"/>
      <c r="F58" s="26"/>
      <c r="G58" s="26"/>
    </row>
    <row r="59" spans="1:7" s="2" customFormat="1" ht="20.25">
      <c r="A59" s="27" t="s">
        <v>67</v>
      </c>
      <c r="B59" s="28"/>
      <c r="C59" s="28"/>
      <c r="D59" s="28"/>
      <c r="E59" s="28"/>
      <c r="F59" s="28"/>
      <c r="G59" s="28"/>
    </row>
    <row r="60" spans="1:7" s="2" customFormat="1" ht="20.25">
      <c r="A60" s="5" t="s">
        <v>68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69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70</v>
      </c>
      <c r="B62" s="5"/>
      <c r="C62" s="5"/>
      <c r="D62" s="5"/>
      <c r="E62" s="5"/>
      <c r="F62" s="5"/>
      <c r="G62" s="5"/>
    </row>
    <row r="63" spans="1:7" s="2" customFormat="1" ht="20.25">
      <c r="A63" s="5" t="s">
        <v>89</v>
      </c>
      <c r="B63" s="5"/>
      <c r="C63" s="5"/>
      <c r="D63" s="5"/>
      <c r="E63" s="5"/>
      <c r="F63" s="5"/>
      <c r="G63" s="5"/>
    </row>
    <row r="64" spans="1:7" s="2" customFormat="1" ht="20.25">
      <c r="A64" s="5"/>
      <c r="B64" s="5"/>
      <c r="C64" s="5"/>
      <c r="D64" s="5"/>
      <c r="E64" s="5"/>
      <c r="F64" s="5"/>
      <c r="G64" s="5"/>
    </row>
    <row r="65" spans="1:7" s="2" customFormat="1" ht="20.25" hidden="1">
      <c r="A65" s="7" t="s">
        <v>35</v>
      </c>
      <c r="B65" s="7">
        <v>40.700000000000003</v>
      </c>
      <c r="C65" s="5"/>
      <c r="D65" s="5"/>
      <c r="E65" s="5"/>
      <c r="F65" s="5"/>
      <c r="G65" s="5"/>
    </row>
    <row r="66" spans="1:7" s="2" customFormat="1" ht="20.25" hidden="1">
      <c r="A66" s="7" t="s">
        <v>36</v>
      </c>
      <c r="B66" s="7">
        <v>1832.9</v>
      </c>
      <c r="C66" s="5"/>
      <c r="D66" s="5"/>
      <c r="E66" s="5"/>
      <c r="F66" s="5"/>
      <c r="G66" s="5"/>
    </row>
    <row r="67" spans="1:7" s="2" customFormat="1" ht="20.25" hidden="1">
      <c r="A67" s="7" t="s">
        <v>37</v>
      </c>
      <c r="B67" s="7">
        <v>18.899999999999999</v>
      </c>
      <c r="C67" s="5"/>
      <c r="D67" s="5"/>
      <c r="E67" s="5"/>
      <c r="F67" s="5"/>
      <c r="G67" s="5"/>
    </row>
    <row r="68" spans="1:7" s="2" customFormat="1" ht="20.25" hidden="1">
      <c r="A68" s="7" t="s">
        <v>38</v>
      </c>
      <c r="B68" s="7">
        <v>10.9</v>
      </c>
      <c r="C68" s="5"/>
      <c r="D68" s="5"/>
      <c r="E68" s="5"/>
      <c r="F68" s="5"/>
      <c r="G68" s="5"/>
    </row>
    <row r="69" spans="1:7" s="2" customFormat="1" ht="20.25" hidden="1">
      <c r="A69" s="7" t="s">
        <v>39</v>
      </c>
      <c r="B69" s="7">
        <v>407.78</v>
      </c>
      <c r="C69" s="5"/>
      <c r="D69" s="5"/>
      <c r="E69" s="5"/>
      <c r="F69" s="5"/>
      <c r="G69" s="5"/>
    </row>
    <row r="70" spans="1:7" s="2" customFormat="1" ht="20.25" hidden="1">
      <c r="A70" s="29" t="s">
        <v>40</v>
      </c>
      <c r="B70" s="29">
        <f>SUM(B65:B69)</f>
        <v>2311.1800000000003</v>
      </c>
      <c r="C70" s="5"/>
      <c r="D70" s="5"/>
      <c r="E70" s="5"/>
      <c r="F70" s="5"/>
      <c r="G70" s="5"/>
    </row>
    <row r="71" spans="1:7" s="2" customFormat="1" ht="20.25">
      <c r="A71" s="5" t="s">
        <v>57</v>
      </c>
      <c r="B71" s="5"/>
      <c r="C71" s="5"/>
      <c r="D71" s="5"/>
      <c r="E71" s="5"/>
      <c r="F71" s="5"/>
      <c r="G71" s="5"/>
    </row>
    <row r="72" spans="1:7" s="2" customFormat="1" ht="20.25">
      <c r="A72" s="5"/>
      <c r="B72" s="5"/>
      <c r="C72" s="5"/>
      <c r="D72" s="5"/>
      <c r="E72" s="5"/>
      <c r="F72" s="5"/>
      <c r="G72" s="5"/>
    </row>
    <row r="73" spans="1:7" s="2" customFormat="1" ht="20.25">
      <c r="A73" s="5"/>
      <c r="B73" s="30"/>
      <c r="C73" s="5"/>
      <c r="D73" s="5"/>
      <c r="E73" s="5"/>
      <c r="F73" s="5"/>
      <c r="G73" s="5"/>
    </row>
    <row r="74" spans="1:7" s="2" customFormat="1" ht="20.25">
      <c r="A74" s="68" t="s">
        <v>22</v>
      </c>
      <c r="B74" s="70"/>
      <c r="C74" s="31"/>
      <c r="D74" s="5"/>
      <c r="E74" s="5"/>
      <c r="F74" s="5"/>
      <c r="G74" s="5"/>
    </row>
    <row r="75" spans="1:7" s="2" customFormat="1" ht="33" customHeight="1">
      <c r="A75" s="61" t="s">
        <v>23</v>
      </c>
      <c r="B75" s="64"/>
      <c r="C75" s="9">
        <v>5396020</v>
      </c>
      <c r="D75" s="5"/>
      <c r="F75" s="25"/>
      <c r="G75" s="5"/>
    </row>
    <row r="76" spans="1:7" s="2" customFormat="1" ht="38.25" customHeight="1">
      <c r="A76" s="61" t="s">
        <v>24</v>
      </c>
      <c r="B76" s="64"/>
      <c r="C76" s="32">
        <v>1000897.15</v>
      </c>
      <c r="D76" s="5"/>
      <c r="F76" s="56"/>
      <c r="G76" s="5"/>
    </row>
    <row r="77" spans="1:7" s="2" customFormat="1" ht="42.75" customHeight="1">
      <c r="A77" s="61" t="s">
        <v>25</v>
      </c>
      <c r="B77" s="64"/>
      <c r="C77" s="32">
        <v>533978.53</v>
      </c>
      <c r="D77" s="5"/>
      <c r="F77" s="56"/>
      <c r="G77" s="5"/>
    </row>
    <row r="78" spans="1:7" s="2" customFormat="1" ht="31.5" hidden="1" customHeight="1">
      <c r="A78" s="61" t="s">
        <v>26</v>
      </c>
      <c r="B78" s="64"/>
      <c r="C78" s="32">
        <v>5978.9</v>
      </c>
      <c r="D78" s="5"/>
      <c r="E78" s="5"/>
      <c r="F78" s="5"/>
      <c r="G78" s="5"/>
    </row>
    <row r="79" spans="1:7" s="2" customFormat="1" ht="54" hidden="1" customHeight="1">
      <c r="A79" s="61" t="s">
        <v>81</v>
      </c>
      <c r="B79" s="64"/>
      <c r="C79" s="32">
        <v>49</v>
      </c>
      <c r="D79" s="5"/>
      <c r="E79" s="5"/>
      <c r="F79" s="5"/>
      <c r="G79" s="5"/>
    </row>
    <row r="80" spans="1:7" s="2" customFormat="1" ht="40.5" customHeight="1">
      <c r="A80" s="61" t="s">
        <v>136</v>
      </c>
      <c r="B80" s="64"/>
      <c r="C80" s="9">
        <v>1578</v>
      </c>
      <c r="D80" s="5"/>
      <c r="E80" s="5"/>
      <c r="F80" s="5"/>
      <c r="G80" s="5"/>
    </row>
    <row r="81" spans="1:7" s="2" customFormat="1" ht="36.75" customHeight="1">
      <c r="A81" s="61" t="s">
        <v>84</v>
      </c>
      <c r="B81" s="64"/>
      <c r="C81" s="9">
        <v>21</v>
      </c>
      <c r="D81" s="5"/>
      <c r="E81" s="5"/>
      <c r="F81" s="5"/>
      <c r="G81" s="5"/>
    </row>
    <row r="82" spans="1:7" s="2" customFormat="1" ht="31.5" customHeight="1">
      <c r="A82" s="61" t="s">
        <v>26</v>
      </c>
      <c r="B82" s="64"/>
      <c r="C82" s="49">
        <v>11592</v>
      </c>
      <c r="D82" s="5"/>
      <c r="E82" s="5"/>
      <c r="F82" s="5"/>
      <c r="G82" s="5"/>
    </row>
    <row r="83" spans="1:7" s="2" customFormat="1" ht="47.25" customHeight="1">
      <c r="A83" s="61" t="s">
        <v>90</v>
      </c>
      <c r="B83" s="64"/>
      <c r="C83" s="32">
        <v>49.7</v>
      </c>
      <c r="D83" s="5"/>
      <c r="E83" s="5"/>
      <c r="F83" s="5"/>
      <c r="G83" s="5"/>
    </row>
    <row r="84" spans="1:7" s="2" customFormat="1" ht="80.25" customHeight="1">
      <c r="A84" s="61" t="s">
        <v>94</v>
      </c>
      <c r="B84" s="64"/>
      <c r="C84" s="9">
        <f>(C75+C76+C77)/12/C80*C81/C82*C83</f>
        <v>32.954780872871552</v>
      </c>
      <c r="D84" s="5"/>
      <c r="E84" s="5"/>
      <c r="F84" s="5"/>
      <c r="G84" s="5"/>
    </row>
    <row r="85" spans="1:7" s="2" customFormat="1" ht="29.25" customHeight="1">
      <c r="A85" s="38"/>
      <c r="B85" s="38"/>
      <c r="C85" s="25"/>
      <c r="D85" s="5"/>
      <c r="E85" s="5"/>
      <c r="F85" s="5"/>
      <c r="G85" s="5"/>
    </row>
    <row r="86" spans="1:7" s="2" customFormat="1" ht="21.75" customHeight="1">
      <c r="A86" s="38"/>
      <c r="B86" s="38"/>
      <c r="C86" s="2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20.25">
      <c r="A88" s="5" t="s">
        <v>83</v>
      </c>
      <c r="B88" s="5"/>
      <c r="C88" s="5"/>
      <c r="D88" s="5"/>
      <c r="E88" s="5"/>
      <c r="F88" s="5"/>
      <c r="G88" s="5"/>
    </row>
    <row r="89" spans="1:7" s="2" customFormat="1" ht="20.25">
      <c r="A89" s="5"/>
      <c r="B89" s="5"/>
      <c r="C89" s="5"/>
      <c r="D89" s="5"/>
      <c r="E89" s="5"/>
      <c r="F89" s="5"/>
      <c r="G89" s="5"/>
    </row>
    <row r="90" spans="1:7" s="2" customFormat="1" ht="81">
      <c r="A90" s="14" t="s">
        <v>27</v>
      </c>
      <c r="B90" s="14" t="s">
        <v>28</v>
      </c>
      <c r="C90" s="14" t="s">
        <v>11</v>
      </c>
      <c r="D90" s="14" t="s">
        <v>71</v>
      </c>
      <c r="E90" s="5"/>
      <c r="F90" s="5"/>
      <c r="G90" s="5"/>
    </row>
    <row r="91" spans="1:7" s="2" customFormat="1" ht="20.25">
      <c r="A91" s="8">
        <v>1</v>
      </c>
      <c r="B91" s="8">
        <v>2</v>
      </c>
      <c r="C91" s="8">
        <v>3</v>
      </c>
      <c r="D91" s="8" t="s">
        <v>29</v>
      </c>
      <c r="E91" s="5"/>
      <c r="F91" s="5"/>
      <c r="G91" s="5"/>
    </row>
    <row r="92" spans="1:7" s="2" customFormat="1" ht="20.25">
      <c r="A92" s="53" t="s">
        <v>100</v>
      </c>
      <c r="B92" s="17">
        <v>11</v>
      </c>
      <c r="C92" s="17">
        <v>100</v>
      </c>
      <c r="D92" s="33">
        <f t="shared" ref="D92:D94" si="1">B92*C92</f>
        <v>1100</v>
      </c>
      <c r="E92" s="5"/>
      <c r="F92" s="5"/>
      <c r="G92" s="5"/>
    </row>
    <row r="93" spans="1:7" s="2" customFormat="1" ht="20.25">
      <c r="A93" s="53" t="s">
        <v>128</v>
      </c>
      <c r="B93" s="17">
        <v>5</v>
      </c>
      <c r="C93" s="17">
        <v>90</v>
      </c>
      <c r="D93" s="33">
        <f t="shared" si="1"/>
        <v>450</v>
      </c>
      <c r="E93" s="5"/>
      <c r="F93" s="5"/>
      <c r="G93" s="5"/>
    </row>
    <row r="94" spans="1:7" s="2" customFormat="1" ht="20.25">
      <c r="A94" s="7" t="s">
        <v>77</v>
      </c>
      <c r="B94" s="7">
        <v>21</v>
      </c>
      <c r="C94" s="31">
        <v>15</v>
      </c>
      <c r="D94" s="33">
        <f t="shared" si="1"/>
        <v>315</v>
      </c>
      <c r="E94" s="5"/>
      <c r="F94" s="5"/>
      <c r="G94" s="5"/>
    </row>
    <row r="95" spans="1:7" s="2" customFormat="1" ht="20.25">
      <c r="A95" s="29" t="s">
        <v>41</v>
      </c>
      <c r="B95" s="34" t="s">
        <v>14</v>
      </c>
      <c r="C95" s="34" t="s">
        <v>14</v>
      </c>
      <c r="D95" s="35">
        <f>SUM(D92:D94)</f>
        <v>1865</v>
      </c>
      <c r="E95" s="5"/>
      <c r="F95" s="5"/>
      <c r="G95" s="5"/>
    </row>
    <row r="96" spans="1:7" s="2" customFormat="1" ht="20.25">
      <c r="A96" s="7" t="s">
        <v>42</v>
      </c>
      <c r="B96" s="34" t="s">
        <v>14</v>
      </c>
      <c r="C96" s="34" t="s">
        <v>14</v>
      </c>
      <c r="D96" s="33">
        <f>D95/8</f>
        <v>233.125</v>
      </c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5"/>
      <c r="B99" s="5"/>
      <c r="C99" s="5"/>
      <c r="D99" s="5"/>
      <c r="E99" s="5"/>
      <c r="F99" s="5"/>
      <c r="G99" s="5"/>
    </row>
    <row r="100" spans="1:20" s="2" customFormat="1" ht="20.25">
      <c r="A100" s="65" t="s">
        <v>55</v>
      </c>
      <c r="B100" s="65"/>
      <c r="C100" s="65"/>
      <c r="D100" s="65"/>
      <c r="E100" s="5"/>
      <c r="F100" s="5"/>
      <c r="G100" s="5"/>
    </row>
    <row r="101" spans="1:20" s="2" customFormat="1" ht="20.25">
      <c r="A101" s="66" t="s">
        <v>117</v>
      </c>
      <c r="B101" s="66"/>
      <c r="C101" s="66"/>
      <c r="D101" s="66"/>
      <c r="E101" s="5"/>
      <c r="F101" s="5"/>
      <c r="G101" s="5"/>
    </row>
    <row r="102" spans="1:20" s="2" customFormat="1" ht="18" customHeight="1">
      <c r="A102" s="67" t="s">
        <v>56</v>
      </c>
      <c r="B102" s="67"/>
      <c r="C102" s="67"/>
      <c r="D102" s="67"/>
      <c r="E102" s="5"/>
      <c r="F102" s="5"/>
      <c r="G102" s="5"/>
    </row>
    <row r="103" spans="1:20" s="2" customFormat="1" ht="20.25">
      <c r="A103" s="5"/>
      <c r="B103" s="5"/>
      <c r="C103" s="5"/>
      <c r="D103" s="5"/>
      <c r="E103" s="5"/>
      <c r="F103" s="5"/>
      <c r="G103" s="5"/>
    </row>
    <row r="104" spans="1:20" s="2" customFormat="1" ht="20.25">
      <c r="A104" s="68" t="s">
        <v>43</v>
      </c>
      <c r="B104" s="69"/>
      <c r="C104" s="70"/>
      <c r="D104" s="7" t="s">
        <v>50</v>
      </c>
      <c r="E104" s="5"/>
      <c r="F104" s="5"/>
      <c r="G104" s="5"/>
    </row>
    <row r="105" spans="1:20" s="2" customFormat="1" ht="21">
      <c r="A105" s="71" t="s">
        <v>44</v>
      </c>
      <c r="B105" s="58"/>
      <c r="C105" s="59"/>
      <c r="D105" s="11">
        <f>SUM(D106:D109)</f>
        <v>8984.8137333333325</v>
      </c>
      <c r="E105" s="5"/>
      <c r="F105" s="5"/>
      <c r="G105" s="5"/>
    </row>
    <row r="106" spans="1:20" s="2" customFormat="1" ht="21" customHeight="1">
      <c r="A106" s="61" t="s">
        <v>46</v>
      </c>
      <c r="B106" s="58"/>
      <c r="C106" s="59"/>
      <c r="D106" s="9">
        <f>E39</f>
        <v>3415.7555555555555</v>
      </c>
      <c r="E106" s="5"/>
      <c r="F106" s="5"/>
      <c r="G106" s="5"/>
    </row>
    <row r="107" spans="1:20" s="2" customFormat="1" ht="22.5" customHeight="1">
      <c r="A107" s="61" t="s">
        <v>47</v>
      </c>
      <c r="B107" s="58"/>
      <c r="C107" s="59"/>
      <c r="D107" s="9">
        <f>F39</f>
        <v>1031.5581777777777</v>
      </c>
      <c r="E107" s="5"/>
      <c r="F107" s="5"/>
      <c r="G107" s="5"/>
    </row>
    <row r="108" spans="1:20" s="2" customFormat="1" ht="22.5" customHeight="1">
      <c r="A108" s="61" t="s">
        <v>48</v>
      </c>
      <c r="B108" s="58"/>
      <c r="C108" s="59"/>
      <c r="D108" s="9">
        <v>0</v>
      </c>
      <c r="E108" s="5"/>
      <c r="F108" s="5"/>
      <c r="G108" s="5"/>
    </row>
    <row r="109" spans="1:20" s="2" customFormat="1" ht="39" customHeight="1">
      <c r="A109" s="61" t="s">
        <v>73</v>
      </c>
      <c r="B109" s="58"/>
      <c r="C109" s="59"/>
      <c r="D109" s="9">
        <f>E52</f>
        <v>4537.5</v>
      </c>
      <c r="E109" s="5"/>
      <c r="F109" s="5"/>
      <c r="G109" s="5"/>
      <c r="P109" s="2">
        <v>11592</v>
      </c>
      <c r="Q109" s="2">
        <v>49.7</v>
      </c>
      <c r="T109" s="2" t="s">
        <v>102</v>
      </c>
    </row>
    <row r="110" spans="1:20" s="2" customFormat="1" ht="21">
      <c r="A110" s="60" t="s">
        <v>45</v>
      </c>
      <c r="B110" s="58"/>
      <c r="C110" s="59"/>
      <c r="D110" s="11">
        <f>SUM(D111:D115)*D116</f>
        <v>1518.4667013592079</v>
      </c>
      <c r="E110" s="5"/>
      <c r="F110" s="5"/>
      <c r="G110" s="5"/>
      <c r="O110" s="2" t="s">
        <v>99</v>
      </c>
      <c r="P110" s="2">
        <v>1578</v>
      </c>
      <c r="Q110" s="2">
        <v>21</v>
      </c>
      <c r="R110" s="2">
        <v>1.302</v>
      </c>
      <c r="T110" s="2" t="s">
        <v>101</v>
      </c>
    </row>
    <row r="111" spans="1:20" s="2" customFormat="1" ht="40.5" customHeight="1">
      <c r="A111" s="61" t="s">
        <v>72</v>
      </c>
      <c r="B111" s="58"/>
      <c r="C111" s="59"/>
      <c r="D111" s="9">
        <f>R112</f>
        <v>8.8936006083650181</v>
      </c>
      <c r="E111" s="5"/>
      <c r="F111" s="5"/>
      <c r="G111" s="5"/>
      <c r="I111" s="46"/>
      <c r="L111" s="2" t="s">
        <v>98</v>
      </c>
      <c r="M111" s="2" t="s">
        <v>137</v>
      </c>
      <c r="O111" s="50">
        <v>3863.06</v>
      </c>
      <c r="R111" s="2">
        <f>O111/P110*Q110*R110</f>
        <v>66.935225931558932</v>
      </c>
    </row>
    <row r="112" spans="1:20" s="2" customFormat="1" ht="42" customHeight="1">
      <c r="A112" s="61" t="s">
        <v>92</v>
      </c>
      <c r="B112" s="58"/>
      <c r="C112" s="59"/>
      <c r="D112" s="9">
        <f>C84</f>
        <v>32.954780872871552</v>
      </c>
      <c r="E112" s="5"/>
      <c r="F112" s="5"/>
      <c r="G112" s="5"/>
      <c r="I112" s="46"/>
      <c r="L112" s="2" t="s">
        <v>82</v>
      </c>
      <c r="O112" s="50">
        <v>513.28</v>
      </c>
      <c r="R112" s="2">
        <f>O112/P110*Q110*R110</f>
        <v>8.8936006083650181</v>
      </c>
    </row>
    <row r="113" spans="1:18" s="2" customFormat="1" ht="39.75" customHeight="1">
      <c r="A113" s="61" t="s">
        <v>49</v>
      </c>
      <c r="B113" s="58"/>
      <c r="C113" s="59"/>
      <c r="D113" s="36">
        <f>R114</f>
        <v>12.119441107115961</v>
      </c>
      <c r="E113" s="5"/>
      <c r="F113" s="5"/>
      <c r="G113" s="5"/>
      <c r="I113" s="46"/>
      <c r="O113" s="48"/>
    </row>
    <row r="114" spans="1:18" s="2" customFormat="1" ht="39.75" customHeight="1">
      <c r="A114" s="61" t="s">
        <v>88</v>
      </c>
      <c r="B114" s="58"/>
      <c r="C114" s="59"/>
      <c r="D114" s="36">
        <f>R111</f>
        <v>66.935225931558932</v>
      </c>
      <c r="E114" s="5"/>
      <c r="F114" s="5"/>
      <c r="G114" s="5"/>
      <c r="N114" s="2" t="s">
        <v>97</v>
      </c>
      <c r="O114" s="54">
        <v>212408.69</v>
      </c>
      <c r="R114" s="2">
        <f>O114/P110*Q110/P109*Q109</f>
        <v>12.119441107115961</v>
      </c>
    </row>
    <row r="115" spans="1:18" s="2" customFormat="1" ht="39" customHeight="1">
      <c r="A115" s="61" t="s">
        <v>74</v>
      </c>
      <c r="B115" s="58"/>
      <c r="C115" s="59"/>
      <c r="D115" s="9">
        <f>D96</f>
        <v>233.125</v>
      </c>
      <c r="E115" s="5"/>
      <c r="F115" s="5"/>
      <c r="G115" s="5"/>
    </row>
    <row r="116" spans="1:18" s="2" customFormat="1" ht="41.25" customHeight="1">
      <c r="A116" s="62" t="s">
        <v>87</v>
      </c>
      <c r="B116" s="58"/>
      <c r="C116" s="59"/>
      <c r="D116" s="9">
        <f>(D111+D112+D113+D115)/D114</f>
        <v>4.2891141188035142</v>
      </c>
      <c r="E116" s="5"/>
      <c r="F116" s="5"/>
      <c r="G116" s="5"/>
    </row>
    <row r="117" spans="1:18" s="2" customFormat="1" ht="24" customHeight="1">
      <c r="A117" s="60" t="s">
        <v>51</v>
      </c>
      <c r="B117" s="58"/>
      <c r="C117" s="59"/>
      <c r="D117" s="11">
        <f>D105+D110</f>
        <v>10503.28043469254</v>
      </c>
      <c r="E117" s="5"/>
      <c r="F117" s="5"/>
      <c r="G117" s="12"/>
    </row>
    <row r="118" spans="1:18" s="2" customFormat="1" ht="21">
      <c r="A118" s="63" t="s">
        <v>115</v>
      </c>
      <c r="B118" s="58"/>
      <c r="C118" s="59"/>
      <c r="D118" s="9">
        <f>D117*8</f>
        <v>84026.243477540324</v>
      </c>
      <c r="E118" s="5"/>
      <c r="F118" s="5"/>
      <c r="G118" s="5"/>
      <c r="O118" s="2" t="s">
        <v>110</v>
      </c>
    </row>
    <row r="119" spans="1:18" s="2" customFormat="1" ht="22.5" customHeight="1">
      <c r="A119" s="57" t="s">
        <v>116</v>
      </c>
      <c r="B119" s="58"/>
      <c r="C119" s="59"/>
      <c r="D119" s="9">
        <f>D118/21</f>
        <v>4001.2496894066821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52</v>
      </c>
      <c r="B120" s="58"/>
      <c r="C120" s="59"/>
      <c r="D120" s="37">
        <f>ROUND(D117/21,2)</f>
        <v>500.16</v>
      </c>
      <c r="E120" s="5"/>
      <c r="F120" s="5"/>
      <c r="G120" s="5"/>
      <c r="O120" s="2" t="s">
        <v>109</v>
      </c>
    </row>
    <row r="121" spans="1:18" s="2" customFormat="1" ht="21" customHeight="1">
      <c r="A121" s="57" t="s">
        <v>53</v>
      </c>
      <c r="B121" s="58"/>
      <c r="C121" s="59"/>
      <c r="D121" s="55">
        <f>ROUND(D120/8,2)</f>
        <v>62.52</v>
      </c>
      <c r="E121" s="5"/>
      <c r="F121" s="5"/>
      <c r="G121" s="5"/>
      <c r="O121" s="2" t="s">
        <v>111</v>
      </c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/>
      <c r="B125" s="5"/>
      <c r="C125" s="5"/>
      <c r="D125" s="5"/>
      <c r="E125" s="5"/>
      <c r="F125" s="5"/>
      <c r="G125" s="5"/>
    </row>
    <row r="126" spans="1:18" s="2" customFormat="1" ht="20.25">
      <c r="A126" s="5" t="s">
        <v>95</v>
      </c>
      <c r="B126" s="5"/>
      <c r="C126" s="5"/>
      <c r="E126" s="5" t="s">
        <v>96</v>
      </c>
      <c r="F126" s="5"/>
      <c r="G126" s="5"/>
    </row>
    <row r="127" spans="1:18" s="2" customFormat="1" ht="20.25">
      <c r="A127" s="5"/>
      <c r="B127" s="5"/>
      <c r="C127" s="5"/>
      <c r="D127" s="5"/>
      <c r="E127" s="5"/>
      <c r="F127" s="5"/>
      <c r="G127" s="5"/>
    </row>
    <row r="128" spans="1:18" s="2" customFormat="1" ht="20.25">
      <c r="B128" s="5"/>
      <c r="C128" s="5"/>
      <c r="D128" s="5"/>
      <c r="E128" s="5"/>
      <c r="F128" s="5"/>
      <c r="G128" s="5"/>
    </row>
    <row r="129" spans="1:7" s="2" customFormat="1" ht="20.25">
      <c r="A129" s="41" t="s">
        <v>54</v>
      </c>
      <c r="B129" s="5"/>
      <c r="C129" s="5"/>
      <c r="D129" s="5"/>
      <c r="E129" s="5"/>
      <c r="F129" s="5"/>
      <c r="G129" s="5"/>
    </row>
    <row r="130" spans="1:7" s="2" customFormat="1">
      <c r="A130" s="41" t="s">
        <v>105</v>
      </c>
    </row>
    <row r="131" spans="1:7" s="2" customFormat="1"/>
    <row r="132" spans="1:7" s="2" customFormat="1"/>
    <row r="133" spans="1:7" s="2" customFormat="1"/>
    <row r="134" spans="1:7" s="2" customFormat="1"/>
    <row r="135" spans="1:7" s="2" customFormat="1"/>
    <row r="136" spans="1:7" s="2" customFormat="1"/>
    <row r="137" spans="1:7" s="2" customFormat="1"/>
    <row r="138" spans="1:7" s="2" customFormat="1"/>
    <row r="139" spans="1:7" s="2" customFormat="1"/>
    <row r="140" spans="1:7" s="2" customFormat="1"/>
    <row r="141" spans="1:7" s="2" customFormat="1"/>
    <row r="142" spans="1:7" s="2" customFormat="1"/>
    <row r="143" spans="1:7" s="2" customFormat="1"/>
    <row r="144" spans="1:7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</sheetData>
  <mergeCells count="36">
    <mergeCell ref="A121:C121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09:C109"/>
    <mergeCell ref="A82:B82"/>
    <mergeCell ref="A83:B83"/>
    <mergeCell ref="A84:B84"/>
    <mergeCell ref="A100:D100"/>
    <mergeCell ref="A101:D101"/>
    <mergeCell ref="A102:D102"/>
    <mergeCell ref="A104:C104"/>
    <mergeCell ref="A105:C105"/>
    <mergeCell ref="A106:C106"/>
    <mergeCell ref="A107:C107"/>
    <mergeCell ref="A108:C108"/>
    <mergeCell ref="A81:B81"/>
    <mergeCell ref="A1:F1"/>
    <mergeCell ref="A2:F2"/>
    <mergeCell ref="A4:G4"/>
    <mergeCell ref="A58:B58"/>
    <mergeCell ref="A74:B74"/>
    <mergeCell ref="A75:B75"/>
    <mergeCell ref="A76:B76"/>
    <mergeCell ref="A77:B77"/>
    <mergeCell ref="A78:B78"/>
    <mergeCell ref="A79:B79"/>
    <mergeCell ref="A80:B80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2" max="5" man="1"/>
    <brk id="98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T152"/>
  <sheetViews>
    <sheetView topLeftCell="A43" workbookViewId="0">
      <selection activeCell="C48" sqref="C4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167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170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171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163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(B27+B68)/12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166</v>
      </c>
      <c r="B38" s="13">
        <v>30051</v>
      </c>
      <c r="C38" s="13">
        <v>72</v>
      </c>
      <c r="D38" s="13">
        <v>8</v>
      </c>
      <c r="E38" s="15">
        <f>B38/C38*D38</f>
        <v>3339</v>
      </c>
      <c r="F38" s="16">
        <f>E38*0.302</f>
        <v>1008.3779999999999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3339</v>
      </c>
      <c r="F39" s="18">
        <f>SUM(F38:F38)</f>
        <v>1008.3779999999999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125</v>
      </c>
      <c r="D47" s="7">
        <v>10</v>
      </c>
      <c r="E47" s="9">
        <f t="shared" ref="E47:E48" si="0">C47*D47</f>
        <v>1250</v>
      </c>
      <c r="F47" s="23"/>
      <c r="G47" s="24"/>
    </row>
    <row r="48" spans="1:7" s="2" customFormat="1" ht="20.25">
      <c r="A48" s="7" t="s">
        <v>103</v>
      </c>
      <c r="B48" s="8" t="s">
        <v>108</v>
      </c>
      <c r="C48" s="9">
        <v>280</v>
      </c>
      <c r="D48" s="7">
        <v>2</v>
      </c>
      <c r="E48" s="9">
        <f t="shared" si="0"/>
        <v>560</v>
      </c>
      <c r="F48" s="23"/>
      <c r="G48" s="24"/>
    </row>
    <row r="49" spans="1:7" s="2" customFormat="1" ht="20.25">
      <c r="A49" s="51" t="s">
        <v>41</v>
      </c>
      <c r="B49" s="52" t="s">
        <v>14</v>
      </c>
      <c r="C49" s="52" t="s">
        <v>14</v>
      </c>
      <c r="D49" s="52" t="s">
        <v>14</v>
      </c>
      <c r="E49" s="36">
        <f>SUM(E47:E48)</f>
        <v>1810</v>
      </c>
      <c r="F49" s="23"/>
      <c r="G49" s="24"/>
    </row>
    <row r="50" spans="1:7" s="2" customFormat="1" ht="20.25">
      <c r="A50" s="51" t="s">
        <v>42</v>
      </c>
      <c r="B50" s="52" t="s">
        <v>14</v>
      </c>
      <c r="C50" s="52" t="s">
        <v>14</v>
      </c>
      <c r="D50" s="52" t="s">
        <v>14</v>
      </c>
      <c r="E50" s="36">
        <f>E49/7</f>
        <v>258.57142857142856</v>
      </c>
      <c r="F50" s="23"/>
      <c r="G50" s="24"/>
    </row>
    <row r="51" spans="1:7" s="2" customFormat="1" ht="20.25">
      <c r="A51" s="24"/>
      <c r="B51" s="22"/>
      <c r="C51" s="22"/>
      <c r="D51" s="22"/>
      <c r="E51" s="25"/>
      <c r="F51" s="25"/>
      <c r="G51" s="5"/>
    </row>
    <row r="52" spans="1:7" s="2" customFormat="1" ht="20.25">
      <c r="A52" s="5"/>
      <c r="B52" s="5"/>
      <c r="C52" s="5"/>
      <c r="D52" s="5"/>
      <c r="E52" s="5"/>
      <c r="F52" s="5"/>
      <c r="G52" s="5"/>
    </row>
    <row r="53" spans="1:7" s="2" customFormat="1" ht="20.25">
      <c r="A53" s="5" t="s">
        <v>66</v>
      </c>
      <c r="B53" s="5"/>
      <c r="C53" s="5"/>
      <c r="D53" s="5"/>
      <c r="E53" s="5"/>
      <c r="F53" s="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19.5" customHeight="1">
      <c r="A56" s="73" t="s">
        <v>91</v>
      </c>
      <c r="B56" s="73"/>
      <c r="C56" s="26"/>
      <c r="D56" s="26"/>
      <c r="E56" s="26"/>
      <c r="F56" s="26"/>
      <c r="G56" s="26"/>
    </row>
    <row r="57" spans="1:7" s="2" customFormat="1" ht="20.25">
      <c r="A57" s="27" t="s">
        <v>67</v>
      </c>
      <c r="B57" s="28"/>
      <c r="C57" s="28"/>
      <c r="D57" s="28"/>
      <c r="E57" s="28"/>
      <c r="F57" s="28"/>
      <c r="G57" s="28"/>
    </row>
    <row r="58" spans="1:7" s="2" customFormat="1" ht="20.25">
      <c r="A58" s="5" t="s">
        <v>68</v>
      </c>
      <c r="B58" s="5"/>
      <c r="C58" s="5"/>
      <c r="D58" s="5"/>
      <c r="E58" s="5"/>
      <c r="F58" s="5"/>
      <c r="G58" s="5"/>
    </row>
    <row r="59" spans="1:7" s="2" customFormat="1" ht="20.25">
      <c r="A59" s="5" t="s">
        <v>69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70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89</v>
      </c>
      <c r="B61" s="5"/>
      <c r="C61" s="5"/>
      <c r="D61" s="5"/>
      <c r="E61" s="5"/>
      <c r="F61" s="5"/>
      <c r="G61" s="5"/>
    </row>
    <row r="62" spans="1:7" s="2" customFormat="1" ht="20.25">
      <c r="A62" s="5"/>
      <c r="B62" s="5"/>
      <c r="C62" s="5"/>
      <c r="D62" s="5"/>
      <c r="E62" s="5"/>
      <c r="F62" s="5"/>
      <c r="G62" s="5"/>
    </row>
    <row r="63" spans="1:7" s="2" customFormat="1" ht="20.25" hidden="1">
      <c r="A63" s="7" t="s">
        <v>35</v>
      </c>
      <c r="B63" s="7">
        <v>40.700000000000003</v>
      </c>
      <c r="C63" s="5"/>
      <c r="D63" s="5"/>
      <c r="E63" s="5"/>
      <c r="F63" s="5"/>
      <c r="G63" s="5"/>
    </row>
    <row r="64" spans="1:7" s="2" customFormat="1" ht="20.25" hidden="1">
      <c r="A64" s="7" t="s">
        <v>36</v>
      </c>
      <c r="B64" s="7">
        <v>1832.9</v>
      </c>
      <c r="C64" s="5"/>
      <c r="D64" s="5"/>
      <c r="E64" s="5"/>
      <c r="F64" s="5"/>
      <c r="G64" s="5"/>
    </row>
    <row r="65" spans="1:7" s="2" customFormat="1" ht="20.25" hidden="1">
      <c r="A65" s="7" t="s">
        <v>37</v>
      </c>
      <c r="B65" s="7">
        <v>18.899999999999999</v>
      </c>
      <c r="C65" s="5"/>
      <c r="D65" s="5"/>
      <c r="E65" s="5"/>
      <c r="F65" s="5"/>
      <c r="G65" s="5"/>
    </row>
    <row r="66" spans="1:7" s="2" customFormat="1" ht="20.25" hidden="1">
      <c r="A66" s="7" t="s">
        <v>38</v>
      </c>
      <c r="B66" s="7">
        <v>10.9</v>
      </c>
      <c r="C66" s="5"/>
      <c r="D66" s="5"/>
      <c r="E66" s="5"/>
      <c r="F66" s="5"/>
      <c r="G66" s="5"/>
    </row>
    <row r="67" spans="1:7" s="2" customFormat="1" ht="20.25" hidden="1">
      <c r="A67" s="7" t="s">
        <v>39</v>
      </c>
      <c r="B67" s="7">
        <v>407.78</v>
      </c>
      <c r="C67" s="5"/>
      <c r="D67" s="5"/>
      <c r="E67" s="5"/>
      <c r="F67" s="5"/>
      <c r="G67" s="5"/>
    </row>
    <row r="68" spans="1:7" s="2" customFormat="1" ht="20.25" hidden="1">
      <c r="A68" s="29" t="s">
        <v>40</v>
      </c>
      <c r="B68" s="29">
        <f>SUM(B63:B67)</f>
        <v>2311.1800000000003</v>
      </c>
      <c r="C68" s="5"/>
      <c r="D68" s="5"/>
      <c r="E68" s="5"/>
      <c r="F68" s="5"/>
      <c r="G68" s="5"/>
    </row>
    <row r="69" spans="1:7" s="2" customFormat="1" ht="20.25">
      <c r="A69" s="5" t="s">
        <v>57</v>
      </c>
      <c r="B69" s="5"/>
      <c r="C69" s="5"/>
      <c r="D69" s="5"/>
      <c r="E69" s="5"/>
      <c r="F69" s="5"/>
      <c r="G69" s="5"/>
    </row>
    <row r="70" spans="1:7" s="2" customFormat="1" ht="20.25">
      <c r="A70" s="5"/>
      <c r="B70" s="5"/>
      <c r="C70" s="5"/>
      <c r="D70" s="5"/>
      <c r="E70" s="5"/>
      <c r="F70" s="5"/>
      <c r="G70" s="5"/>
    </row>
    <row r="71" spans="1:7" s="2" customFormat="1" ht="20.25">
      <c r="A71" s="5"/>
      <c r="B71" s="30"/>
      <c r="C71" s="5"/>
      <c r="D71" s="5"/>
      <c r="E71" s="5"/>
      <c r="F71" s="5"/>
      <c r="G71" s="5"/>
    </row>
    <row r="72" spans="1:7" s="2" customFormat="1" ht="20.25">
      <c r="A72" s="68" t="s">
        <v>22</v>
      </c>
      <c r="B72" s="70"/>
      <c r="C72" s="31"/>
      <c r="D72" s="5"/>
      <c r="E72" s="5"/>
      <c r="F72" s="5"/>
      <c r="G72" s="5"/>
    </row>
    <row r="73" spans="1:7" s="2" customFormat="1" ht="33" customHeight="1">
      <c r="A73" s="61" t="s">
        <v>23</v>
      </c>
      <c r="B73" s="64"/>
      <c r="C73" s="9">
        <v>5396020</v>
      </c>
      <c r="D73" s="5"/>
      <c r="F73" s="25"/>
      <c r="G73" s="5"/>
    </row>
    <row r="74" spans="1:7" s="2" customFormat="1" ht="38.25" customHeight="1">
      <c r="A74" s="61" t="s">
        <v>24</v>
      </c>
      <c r="B74" s="64"/>
      <c r="C74" s="32">
        <v>1000897.15</v>
      </c>
      <c r="D74" s="5"/>
      <c r="F74" s="56"/>
      <c r="G74" s="5"/>
    </row>
    <row r="75" spans="1:7" s="2" customFormat="1" ht="42.75" customHeight="1">
      <c r="A75" s="61" t="s">
        <v>25</v>
      </c>
      <c r="B75" s="64"/>
      <c r="C75" s="32">
        <v>533978.53</v>
      </c>
      <c r="D75" s="5"/>
      <c r="F75" s="56"/>
      <c r="G75" s="5"/>
    </row>
    <row r="76" spans="1:7" s="2" customFormat="1" ht="31.5" hidden="1" customHeight="1">
      <c r="A76" s="61" t="s">
        <v>26</v>
      </c>
      <c r="B76" s="64"/>
      <c r="C76" s="32">
        <v>5978.9</v>
      </c>
      <c r="D76" s="5"/>
      <c r="E76" s="5"/>
      <c r="F76" s="5"/>
      <c r="G76" s="5"/>
    </row>
    <row r="77" spans="1:7" s="2" customFormat="1" ht="54" hidden="1" customHeight="1">
      <c r="A77" s="61" t="s">
        <v>81</v>
      </c>
      <c r="B77" s="64"/>
      <c r="C77" s="32">
        <v>49</v>
      </c>
      <c r="D77" s="5"/>
      <c r="E77" s="5"/>
      <c r="F77" s="5"/>
      <c r="G77" s="5"/>
    </row>
    <row r="78" spans="1:7" s="2" customFormat="1" ht="40.5" customHeight="1">
      <c r="A78" s="61" t="s">
        <v>136</v>
      </c>
      <c r="B78" s="64"/>
      <c r="C78" s="9">
        <v>1578</v>
      </c>
      <c r="D78" s="5"/>
      <c r="E78" s="5"/>
      <c r="F78" s="5"/>
      <c r="G78" s="5"/>
    </row>
    <row r="79" spans="1:7" s="2" customFormat="1" ht="36.75" customHeight="1">
      <c r="A79" s="61" t="s">
        <v>84</v>
      </c>
      <c r="B79" s="64"/>
      <c r="C79" s="9">
        <v>10</v>
      </c>
      <c r="D79" s="5"/>
      <c r="E79" s="5"/>
      <c r="F79" s="5"/>
      <c r="G79" s="5"/>
    </row>
    <row r="80" spans="1:7" s="2" customFormat="1" ht="31.5" customHeight="1">
      <c r="A80" s="61" t="s">
        <v>26</v>
      </c>
      <c r="B80" s="64"/>
      <c r="C80" s="49">
        <v>11592</v>
      </c>
      <c r="D80" s="5"/>
      <c r="E80" s="5"/>
      <c r="F80" s="5"/>
      <c r="G80" s="5"/>
    </row>
    <row r="81" spans="1:7" s="2" customFormat="1" ht="47.25" customHeight="1">
      <c r="A81" s="61" t="s">
        <v>90</v>
      </c>
      <c r="B81" s="64"/>
      <c r="C81" s="32">
        <v>49.7</v>
      </c>
      <c r="D81" s="5"/>
      <c r="E81" s="5"/>
      <c r="F81" s="5"/>
      <c r="G81" s="5"/>
    </row>
    <row r="82" spans="1:7" s="2" customFormat="1" ht="80.25" customHeight="1">
      <c r="A82" s="61" t="s">
        <v>94</v>
      </c>
      <c r="B82" s="64"/>
      <c r="C82" s="9">
        <f>(C73+C74+C75)/12/C78*C79/C80*C81</f>
        <v>15.692752796605498</v>
      </c>
      <c r="D82" s="5"/>
      <c r="E82" s="5"/>
      <c r="F82" s="5"/>
      <c r="G82" s="5"/>
    </row>
    <row r="83" spans="1:7" s="2" customFormat="1" ht="29.25" customHeight="1">
      <c r="A83" s="38"/>
      <c r="B83" s="38"/>
      <c r="C83" s="25"/>
      <c r="D83" s="5"/>
      <c r="E83" s="5"/>
      <c r="F83" s="5"/>
      <c r="G83" s="5"/>
    </row>
    <row r="84" spans="1:7" s="2" customFormat="1" ht="21.75" customHeight="1">
      <c r="A84" s="38"/>
      <c r="B84" s="38"/>
      <c r="C84" s="25"/>
      <c r="D84" s="5"/>
      <c r="E84" s="5"/>
      <c r="F84" s="5"/>
      <c r="G84" s="5"/>
    </row>
    <row r="85" spans="1:7" s="2" customFormat="1" ht="20.25">
      <c r="A85" s="5"/>
      <c r="B85" s="5"/>
      <c r="C85" s="5"/>
      <c r="D85" s="5"/>
      <c r="E85" s="5"/>
      <c r="F85" s="5"/>
      <c r="G85" s="5"/>
    </row>
    <row r="86" spans="1:7" s="2" customFormat="1" ht="20.25">
      <c r="A86" s="5" t="s">
        <v>83</v>
      </c>
      <c r="B86" s="5"/>
      <c r="C86" s="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81">
      <c r="A88" s="14" t="s">
        <v>27</v>
      </c>
      <c r="B88" s="14" t="s">
        <v>28</v>
      </c>
      <c r="C88" s="14" t="s">
        <v>11</v>
      </c>
      <c r="D88" s="14" t="s">
        <v>71</v>
      </c>
      <c r="E88" s="5"/>
      <c r="F88" s="5"/>
      <c r="G88" s="5"/>
    </row>
    <row r="89" spans="1:7" s="2" customFormat="1" ht="20.25">
      <c r="A89" s="8">
        <v>1</v>
      </c>
      <c r="B89" s="8">
        <v>2</v>
      </c>
      <c r="C89" s="8">
        <v>3</v>
      </c>
      <c r="D89" s="8" t="s">
        <v>29</v>
      </c>
      <c r="E89" s="5"/>
      <c r="F89" s="5"/>
      <c r="G89" s="5"/>
    </row>
    <row r="90" spans="1:7" s="2" customFormat="1" ht="20.25">
      <c r="A90" s="53" t="s">
        <v>100</v>
      </c>
      <c r="B90" s="17">
        <v>5</v>
      </c>
      <c r="C90" s="17">
        <v>100</v>
      </c>
      <c r="D90" s="33">
        <f t="shared" ref="D90:D91" si="1">B90*C90</f>
        <v>500</v>
      </c>
      <c r="E90" s="5"/>
      <c r="F90" s="5"/>
      <c r="G90" s="5"/>
    </row>
    <row r="91" spans="1:7" s="2" customFormat="1" ht="20.25">
      <c r="A91" s="7" t="s">
        <v>77</v>
      </c>
      <c r="B91" s="7">
        <v>5</v>
      </c>
      <c r="C91" s="31">
        <v>15</v>
      </c>
      <c r="D91" s="33">
        <f t="shared" si="1"/>
        <v>75</v>
      </c>
      <c r="E91" s="5"/>
      <c r="F91" s="5"/>
      <c r="G91" s="5"/>
    </row>
    <row r="92" spans="1:7" s="2" customFormat="1" ht="20.25">
      <c r="A92" s="29" t="s">
        <v>41</v>
      </c>
      <c r="B92" s="34" t="s">
        <v>14</v>
      </c>
      <c r="C92" s="34" t="s">
        <v>14</v>
      </c>
      <c r="D92" s="35">
        <f>SUM(D90:D91)</f>
        <v>575</v>
      </c>
      <c r="E92" s="5"/>
      <c r="F92" s="5"/>
      <c r="G92" s="5"/>
    </row>
    <row r="93" spans="1:7" s="2" customFormat="1" ht="20.25">
      <c r="A93" s="7" t="s">
        <v>42</v>
      </c>
      <c r="B93" s="34" t="s">
        <v>14</v>
      </c>
      <c r="C93" s="34" t="s">
        <v>14</v>
      </c>
      <c r="D93" s="33">
        <f>D92/8</f>
        <v>71.875</v>
      </c>
      <c r="E93" s="5"/>
      <c r="F93" s="5"/>
      <c r="G93" s="5"/>
    </row>
    <row r="94" spans="1:7" s="2" customFormat="1" ht="20.25">
      <c r="A94" s="5"/>
      <c r="B94" s="5"/>
      <c r="C94" s="5"/>
      <c r="D94" s="5"/>
      <c r="E94" s="5"/>
      <c r="F94" s="5"/>
      <c r="G94" s="5"/>
    </row>
    <row r="95" spans="1:7" s="2" customFormat="1" ht="20.25">
      <c r="A95" s="5"/>
      <c r="B95" s="5"/>
      <c r="C95" s="5"/>
      <c r="D95" s="5"/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65" t="s">
        <v>55</v>
      </c>
      <c r="B97" s="65"/>
      <c r="C97" s="65"/>
      <c r="D97" s="65"/>
      <c r="E97" s="5"/>
      <c r="F97" s="5"/>
      <c r="G97" s="5"/>
    </row>
    <row r="98" spans="1:20" s="2" customFormat="1" ht="20.25">
      <c r="A98" s="66" t="s">
        <v>117</v>
      </c>
      <c r="B98" s="66"/>
      <c r="C98" s="66"/>
      <c r="D98" s="66"/>
      <c r="E98" s="5"/>
      <c r="F98" s="5"/>
      <c r="G98" s="5"/>
    </row>
    <row r="99" spans="1:20" s="2" customFormat="1" ht="18" customHeight="1">
      <c r="A99" s="67" t="s">
        <v>56</v>
      </c>
      <c r="B99" s="67"/>
      <c r="C99" s="67"/>
      <c r="D99" s="67"/>
      <c r="E99" s="5"/>
      <c r="F99" s="5"/>
      <c r="G99" s="5"/>
    </row>
    <row r="100" spans="1:20" s="2" customFormat="1" ht="20.25">
      <c r="A100" s="5"/>
      <c r="B100" s="5"/>
      <c r="C100" s="5"/>
      <c r="D100" s="5"/>
      <c r="E100" s="5"/>
      <c r="F100" s="5"/>
      <c r="G100" s="5"/>
    </row>
    <row r="101" spans="1:20" s="2" customFormat="1" ht="20.25">
      <c r="A101" s="68" t="s">
        <v>43</v>
      </c>
      <c r="B101" s="69"/>
      <c r="C101" s="70"/>
      <c r="D101" s="7" t="s">
        <v>50</v>
      </c>
      <c r="E101" s="5"/>
      <c r="F101" s="5"/>
      <c r="G101" s="5"/>
    </row>
    <row r="102" spans="1:20" s="2" customFormat="1" ht="21">
      <c r="A102" s="71" t="s">
        <v>44</v>
      </c>
      <c r="B102" s="58"/>
      <c r="C102" s="59"/>
      <c r="D102" s="11">
        <f>SUM(D103:D106)</f>
        <v>4605.9494285714281</v>
      </c>
      <c r="E102" s="5"/>
      <c r="F102" s="5"/>
      <c r="G102" s="5"/>
    </row>
    <row r="103" spans="1:20" s="2" customFormat="1" ht="21" customHeight="1">
      <c r="A103" s="61" t="s">
        <v>46</v>
      </c>
      <c r="B103" s="58"/>
      <c r="C103" s="59"/>
      <c r="D103" s="9">
        <f>E39</f>
        <v>3339</v>
      </c>
      <c r="E103" s="5"/>
      <c r="F103" s="5"/>
      <c r="G103" s="5"/>
    </row>
    <row r="104" spans="1:20" s="2" customFormat="1" ht="22.5" customHeight="1">
      <c r="A104" s="61" t="s">
        <v>47</v>
      </c>
      <c r="B104" s="58"/>
      <c r="C104" s="59"/>
      <c r="D104" s="9">
        <f>F39</f>
        <v>1008.3779999999999</v>
      </c>
      <c r="E104" s="5"/>
      <c r="F104" s="5"/>
      <c r="G104" s="5"/>
    </row>
    <row r="105" spans="1:20" s="2" customFormat="1" ht="22.5" customHeight="1">
      <c r="A105" s="61" t="s">
        <v>48</v>
      </c>
      <c r="B105" s="58"/>
      <c r="C105" s="59"/>
      <c r="D105" s="9">
        <v>0</v>
      </c>
      <c r="E105" s="5"/>
      <c r="F105" s="5"/>
      <c r="G105" s="5"/>
    </row>
    <row r="106" spans="1:20" s="2" customFormat="1" ht="39" customHeight="1">
      <c r="A106" s="61" t="s">
        <v>73</v>
      </c>
      <c r="B106" s="58"/>
      <c r="C106" s="59"/>
      <c r="D106" s="9">
        <f>E50</f>
        <v>258.57142857142856</v>
      </c>
      <c r="E106" s="5"/>
      <c r="F106" s="5"/>
      <c r="G106" s="5"/>
      <c r="P106" s="2">
        <v>11592</v>
      </c>
      <c r="Q106" s="2">
        <v>49.7</v>
      </c>
      <c r="T106" s="2" t="s">
        <v>102</v>
      </c>
    </row>
    <row r="107" spans="1:20" s="2" customFormat="1" ht="21">
      <c r="A107" s="60" t="s">
        <v>45</v>
      </c>
      <c r="B107" s="58"/>
      <c r="C107" s="59"/>
      <c r="D107" s="11">
        <f>SUM(D108:D112)*D113</f>
        <v>396.27205692305353</v>
      </c>
      <c r="E107" s="5"/>
      <c r="F107" s="5"/>
      <c r="G107" s="5"/>
      <c r="O107" s="2" t="s">
        <v>99</v>
      </c>
      <c r="P107" s="2">
        <v>1578</v>
      </c>
      <c r="Q107" s="2">
        <v>10</v>
      </c>
      <c r="R107" s="2">
        <v>1.302</v>
      </c>
      <c r="T107" s="2" t="s">
        <v>101</v>
      </c>
    </row>
    <row r="108" spans="1:20" s="2" customFormat="1" ht="40.5" customHeight="1">
      <c r="A108" s="61" t="s">
        <v>72</v>
      </c>
      <c r="B108" s="58"/>
      <c r="C108" s="59"/>
      <c r="D108" s="9">
        <f>R109</f>
        <v>4.2350479087452468</v>
      </c>
      <c r="E108" s="5"/>
      <c r="F108" s="5"/>
      <c r="G108" s="5"/>
      <c r="I108" s="46"/>
      <c r="L108" s="2" t="s">
        <v>98</v>
      </c>
      <c r="M108" s="2" t="s">
        <v>137</v>
      </c>
      <c r="O108" s="50">
        <v>3863.06</v>
      </c>
      <c r="R108" s="2">
        <f>O108/P107*Q107*R107</f>
        <v>31.873917110266163</v>
      </c>
    </row>
    <row r="109" spans="1:20" s="2" customFormat="1" ht="42" customHeight="1">
      <c r="A109" s="61" t="s">
        <v>92</v>
      </c>
      <c r="B109" s="58"/>
      <c r="C109" s="59"/>
      <c r="D109" s="9">
        <f>C82</f>
        <v>15.692752796605498</v>
      </c>
      <c r="E109" s="5"/>
      <c r="F109" s="5"/>
      <c r="G109" s="5"/>
      <c r="I109" s="46"/>
      <c r="L109" s="2" t="s">
        <v>82</v>
      </c>
      <c r="O109" s="50">
        <v>513.28</v>
      </c>
      <c r="R109" s="2">
        <f>O109/P107*Q107*R107</f>
        <v>4.2350479087452468</v>
      </c>
    </row>
    <row r="110" spans="1:20" s="2" customFormat="1" ht="39.75" customHeight="1">
      <c r="A110" s="61" t="s">
        <v>49</v>
      </c>
      <c r="B110" s="58"/>
      <c r="C110" s="59"/>
      <c r="D110" s="36">
        <f>R111</f>
        <v>5.771162431959981</v>
      </c>
      <c r="E110" s="5"/>
      <c r="F110" s="5"/>
      <c r="G110" s="5"/>
      <c r="I110" s="46"/>
      <c r="O110" s="48"/>
    </row>
    <row r="111" spans="1:20" s="2" customFormat="1" ht="39.75" customHeight="1">
      <c r="A111" s="61" t="s">
        <v>88</v>
      </c>
      <c r="B111" s="58"/>
      <c r="C111" s="59"/>
      <c r="D111" s="36">
        <f>R108</f>
        <v>31.873917110266163</v>
      </c>
      <c r="E111" s="5"/>
      <c r="F111" s="5"/>
      <c r="G111" s="5"/>
      <c r="N111" s="2" t="s">
        <v>97</v>
      </c>
      <c r="O111" s="54">
        <v>212408.69</v>
      </c>
      <c r="R111" s="2">
        <f>O111/P107*Q107/P106*Q106</f>
        <v>5.771162431959981</v>
      </c>
    </row>
    <row r="112" spans="1:20" s="2" customFormat="1" ht="39" customHeight="1">
      <c r="A112" s="61" t="s">
        <v>74</v>
      </c>
      <c r="B112" s="58"/>
      <c r="C112" s="59"/>
      <c r="D112" s="9">
        <f>D93</f>
        <v>71.875</v>
      </c>
      <c r="E112" s="5"/>
      <c r="F112" s="5"/>
      <c r="G112" s="5"/>
    </row>
    <row r="113" spans="1:15" s="2" customFormat="1" ht="41.25" customHeight="1">
      <c r="A113" s="62" t="s">
        <v>87</v>
      </c>
      <c r="B113" s="58"/>
      <c r="C113" s="59"/>
      <c r="D113" s="9">
        <f>(D108+D109+D110+D112)/D111</f>
        <v>3.0612479413734643</v>
      </c>
      <c r="E113" s="5"/>
      <c r="F113" s="5"/>
      <c r="G113" s="5"/>
    </row>
    <row r="114" spans="1:15" s="2" customFormat="1" ht="24" customHeight="1">
      <c r="A114" s="60" t="s">
        <v>51</v>
      </c>
      <c r="B114" s="58"/>
      <c r="C114" s="59"/>
      <c r="D114" s="11">
        <f>D102+D107</f>
        <v>5002.2214854944814</v>
      </c>
      <c r="E114" s="5"/>
      <c r="F114" s="5"/>
      <c r="G114" s="12"/>
    </row>
    <row r="115" spans="1:15" s="2" customFormat="1" ht="21">
      <c r="A115" s="63" t="s">
        <v>172</v>
      </c>
      <c r="B115" s="58"/>
      <c r="C115" s="59"/>
      <c r="D115" s="9">
        <f>D114*7</f>
        <v>35015.550398461368</v>
      </c>
      <c r="E115" s="5"/>
      <c r="F115" s="5"/>
      <c r="G115" s="5"/>
      <c r="O115" s="2" t="s">
        <v>110</v>
      </c>
    </row>
    <row r="116" spans="1:15" s="2" customFormat="1" ht="22.5" customHeight="1">
      <c r="A116" s="57" t="s">
        <v>173</v>
      </c>
      <c r="B116" s="58"/>
      <c r="C116" s="59"/>
      <c r="D116" s="9">
        <f>D115/10</f>
        <v>3501.5550398461369</v>
      </c>
      <c r="E116" s="5"/>
      <c r="F116" s="5"/>
      <c r="G116" s="5"/>
      <c r="O116" s="2" t="s">
        <v>109</v>
      </c>
    </row>
    <row r="117" spans="1:15" s="2" customFormat="1" ht="21" customHeight="1">
      <c r="A117" s="57" t="s">
        <v>52</v>
      </c>
      <c r="B117" s="58"/>
      <c r="C117" s="59"/>
      <c r="D117" s="37">
        <f>ROUND(D114/10,2)</f>
        <v>500.22</v>
      </c>
      <c r="E117" s="5"/>
      <c r="F117" s="5"/>
      <c r="G117" s="5"/>
      <c r="O117" s="2" t="s">
        <v>109</v>
      </c>
    </row>
    <row r="118" spans="1:15" s="2" customFormat="1" ht="21" customHeight="1">
      <c r="A118" s="57" t="s">
        <v>53</v>
      </c>
      <c r="B118" s="58"/>
      <c r="C118" s="59"/>
      <c r="D118" s="55">
        <f>ROUND(D117/8,2)</f>
        <v>62.53</v>
      </c>
      <c r="E118" s="5"/>
      <c r="F118" s="5"/>
      <c r="G118" s="5"/>
      <c r="O118" s="2" t="s">
        <v>111</v>
      </c>
    </row>
    <row r="119" spans="1:15" s="2" customFormat="1" ht="20.25">
      <c r="A119" s="5"/>
      <c r="B119" s="5"/>
      <c r="C119" s="5"/>
      <c r="D119" s="5"/>
      <c r="E119" s="5"/>
      <c r="F119" s="5"/>
      <c r="G119" s="5"/>
    </row>
    <row r="120" spans="1:15" s="2" customFormat="1" ht="20.25">
      <c r="A120" s="5"/>
      <c r="B120" s="5"/>
      <c r="C120" s="5"/>
      <c r="D120" s="5"/>
      <c r="E120" s="5"/>
      <c r="F120" s="5"/>
      <c r="G120" s="5"/>
    </row>
    <row r="121" spans="1:15" s="2" customFormat="1" ht="20.25">
      <c r="A121" s="5"/>
      <c r="B121" s="5"/>
      <c r="C121" s="5"/>
      <c r="D121" s="5"/>
      <c r="E121" s="5"/>
      <c r="F121" s="5"/>
      <c r="G121" s="5"/>
    </row>
    <row r="122" spans="1:15" s="2" customFormat="1" ht="20.25">
      <c r="A122" s="5"/>
      <c r="B122" s="5"/>
      <c r="C122" s="5"/>
      <c r="D122" s="5"/>
      <c r="E122" s="5"/>
      <c r="F122" s="5"/>
      <c r="G122" s="5"/>
    </row>
    <row r="123" spans="1:15" s="2" customFormat="1" ht="20.25">
      <c r="A123" s="5" t="s">
        <v>95</v>
      </c>
      <c r="B123" s="5"/>
      <c r="C123" s="5"/>
      <c r="E123" s="5" t="s">
        <v>96</v>
      </c>
      <c r="F123" s="5"/>
      <c r="G123" s="5"/>
    </row>
    <row r="124" spans="1:15" s="2" customFormat="1" ht="20.25">
      <c r="A124" s="5"/>
      <c r="B124" s="5"/>
      <c r="C124" s="5"/>
      <c r="D124" s="5"/>
      <c r="E124" s="5"/>
      <c r="F124" s="5"/>
      <c r="G124" s="5"/>
    </row>
    <row r="125" spans="1:15" s="2" customFormat="1" ht="20.25">
      <c r="B125" s="5"/>
      <c r="C125" s="5"/>
      <c r="D125" s="5"/>
      <c r="E125" s="5"/>
      <c r="F125" s="5"/>
      <c r="G125" s="5"/>
    </row>
    <row r="126" spans="1:15" s="2" customFormat="1" ht="20.25">
      <c r="A126" s="41" t="s">
        <v>54</v>
      </c>
      <c r="B126" s="5"/>
      <c r="C126" s="5"/>
      <c r="D126" s="5"/>
      <c r="E126" s="5"/>
      <c r="F126" s="5"/>
      <c r="G126" s="5"/>
    </row>
    <row r="127" spans="1:15" s="2" customFormat="1">
      <c r="A127" s="41" t="s">
        <v>105</v>
      </c>
    </row>
    <row r="128" spans="1:15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</sheetData>
  <mergeCells count="36">
    <mergeCell ref="A118:C118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06:C106"/>
    <mergeCell ref="A80:B80"/>
    <mergeCell ref="A81:B81"/>
    <mergeCell ref="A82:B82"/>
    <mergeCell ref="A97:D97"/>
    <mergeCell ref="A98:D98"/>
    <mergeCell ref="A99:D99"/>
    <mergeCell ref="A101:C101"/>
    <mergeCell ref="A102:C102"/>
    <mergeCell ref="A103:C103"/>
    <mergeCell ref="A104:C104"/>
    <mergeCell ref="A105:C105"/>
    <mergeCell ref="A79:B79"/>
    <mergeCell ref="A1:F1"/>
    <mergeCell ref="A2:F2"/>
    <mergeCell ref="A4:G4"/>
    <mergeCell ref="A56:B56"/>
    <mergeCell ref="A72:B72"/>
    <mergeCell ref="A73:B73"/>
    <mergeCell ref="A74:B74"/>
    <mergeCell ref="A75:B75"/>
    <mergeCell ref="A76:B76"/>
    <mergeCell ref="A77:B77"/>
    <mergeCell ref="A78:B78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0" max="5" man="1"/>
    <brk id="95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T152"/>
  <sheetViews>
    <sheetView topLeftCell="A37" workbookViewId="0">
      <selection activeCell="F59" sqref="F59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168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170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171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163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(B27+B68)/12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169</v>
      </c>
      <c r="B38" s="13">
        <v>21102.799999999999</v>
      </c>
      <c r="C38" s="13">
        <v>72</v>
      </c>
      <c r="D38" s="13">
        <v>8</v>
      </c>
      <c r="E38" s="15">
        <f>B38/C38*D38</f>
        <v>2344.7555555555555</v>
      </c>
      <c r="F38" s="16">
        <f>E38*0.302</f>
        <v>708.11617777777769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2344.7555555555555</v>
      </c>
      <c r="F39" s="18">
        <f>SUM(F38:F38)</f>
        <v>708.11617777777769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487</v>
      </c>
      <c r="D47" s="7">
        <v>20</v>
      </c>
      <c r="E47" s="9">
        <f t="shared" ref="E47:E48" si="0">C47*D47</f>
        <v>9740</v>
      </c>
      <c r="F47" s="23"/>
      <c r="G47" s="24"/>
    </row>
    <row r="48" spans="1:7" s="2" customFormat="1" ht="20.25">
      <c r="A48" s="7" t="s">
        <v>103</v>
      </c>
      <c r="B48" s="8" t="s">
        <v>108</v>
      </c>
      <c r="C48" s="9">
        <v>280</v>
      </c>
      <c r="D48" s="7">
        <v>2</v>
      </c>
      <c r="E48" s="9">
        <f t="shared" si="0"/>
        <v>560</v>
      </c>
      <c r="F48" s="23"/>
      <c r="G48" s="24"/>
    </row>
    <row r="49" spans="1:7" s="2" customFormat="1" ht="20.25">
      <c r="A49" s="51" t="s">
        <v>41</v>
      </c>
      <c r="B49" s="52" t="s">
        <v>14</v>
      </c>
      <c r="C49" s="52" t="s">
        <v>14</v>
      </c>
      <c r="D49" s="52" t="s">
        <v>14</v>
      </c>
      <c r="E49" s="36">
        <f>SUM(E47:E48)</f>
        <v>10300</v>
      </c>
      <c r="F49" s="23"/>
      <c r="G49" s="24"/>
    </row>
    <row r="50" spans="1:7" s="2" customFormat="1" ht="20.25">
      <c r="A50" s="51" t="s">
        <v>42</v>
      </c>
      <c r="B50" s="52" t="s">
        <v>14</v>
      </c>
      <c r="C50" s="52" t="s">
        <v>14</v>
      </c>
      <c r="D50" s="52" t="s">
        <v>14</v>
      </c>
      <c r="E50" s="36">
        <f>E49/7</f>
        <v>1471.4285714285713</v>
      </c>
      <c r="F50" s="23"/>
      <c r="G50" s="24"/>
    </row>
    <row r="51" spans="1:7" s="2" customFormat="1" ht="20.25">
      <c r="A51" s="24"/>
      <c r="B51" s="22"/>
      <c r="C51" s="22"/>
      <c r="D51" s="22"/>
      <c r="E51" s="25"/>
      <c r="F51" s="25"/>
      <c r="G51" s="5"/>
    </row>
    <row r="52" spans="1:7" s="2" customFormat="1" ht="20.25">
      <c r="A52" s="5"/>
      <c r="B52" s="5"/>
      <c r="C52" s="5"/>
      <c r="D52" s="5"/>
      <c r="E52" s="5"/>
      <c r="F52" s="5"/>
      <c r="G52" s="5"/>
    </row>
    <row r="53" spans="1:7" s="2" customFormat="1" ht="20.25">
      <c r="A53" s="5" t="s">
        <v>66</v>
      </c>
      <c r="B53" s="5"/>
      <c r="C53" s="5"/>
      <c r="D53" s="5"/>
      <c r="E53" s="5"/>
      <c r="F53" s="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19.5" customHeight="1">
      <c r="A56" s="73" t="s">
        <v>91</v>
      </c>
      <c r="B56" s="73"/>
      <c r="C56" s="26"/>
      <c r="D56" s="26"/>
      <c r="E56" s="26"/>
      <c r="F56" s="26"/>
      <c r="G56" s="26"/>
    </row>
    <row r="57" spans="1:7" s="2" customFormat="1" ht="20.25">
      <c r="A57" s="27" t="s">
        <v>67</v>
      </c>
      <c r="B57" s="28"/>
      <c r="C57" s="28"/>
      <c r="D57" s="28"/>
      <c r="E57" s="28"/>
      <c r="F57" s="28"/>
      <c r="G57" s="28"/>
    </row>
    <row r="58" spans="1:7" s="2" customFormat="1" ht="20.25">
      <c r="A58" s="5" t="s">
        <v>68</v>
      </c>
      <c r="B58" s="5"/>
      <c r="C58" s="5"/>
      <c r="D58" s="5"/>
      <c r="E58" s="5"/>
      <c r="F58" s="5"/>
      <c r="G58" s="5"/>
    </row>
    <row r="59" spans="1:7" s="2" customFormat="1" ht="20.25">
      <c r="A59" s="5" t="s">
        <v>69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70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89</v>
      </c>
      <c r="B61" s="5"/>
      <c r="C61" s="5"/>
      <c r="D61" s="5"/>
      <c r="E61" s="5"/>
      <c r="F61" s="5"/>
      <c r="G61" s="5"/>
    </row>
    <row r="62" spans="1:7" s="2" customFormat="1" ht="20.25">
      <c r="A62" s="5"/>
      <c r="B62" s="5"/>
      <c r="C62" s="5"/>
      <c r="D62" s="5"/>
      <c r="E62" s="5"/>
      <c r="F62" s="5"/>
      <c r="G62" s="5"/>
    </row>
    <row r="63" spans="1:7" s="2" customFormat="1" ht="20.25" hidden="1">
      <c r="A63" s="7" t="s">
        <v>35</v>
      </c>
      <c r="B63" s="7">
        <v>40.700000000000003</v>
      </c>
      <c r="C63" s="5"/>
      <c r="D63" s="5"/>
      <c r="E63" s="5"/>
      <c r="F63" s="5"/>
      <c r="G63" s="5"/>
    </row>
    <row r="64" spans="1:7" s="2" customFormat="1" ht="20.25" hidden="1">
      <c r="A64" s="7" t="s">
        <v>36</v>
      </c>
      <c r="B64" s="7">
        <v>1832.9</v>
      </c>
      <c r="C64" s="5"/>
      <c r="D64" s="5"/>
      <c r="E64" s="5"/>
      <c r="F64" s="5"/>
      <c r="G64" s="5"/>
    </row>
    <row r="65" spans="1:7" s="2" customFormat="1" ht="20.25" hidden="1">
      <c r="A65" s="7" t="s">
        <v>37</v>
      </c>
      <c r="B65" s="7">
        <v>18.899999999999999</v>
      </c>
      <c r="C65" s="5"/>
      <c r="D65" s="5"/>
      <c r="E65" s="5"/>
      <c r="F65" s="5"/>
      <c r="G65" s="5"/>
    </row>
    <row r="66" spans="1:7" s="2" customFormat="1" ht="20.25" hidden="1">
      <c r="A66" s="7" t="s">
        <v>38</v>
      </c>
      <c r="B66" s="7">
        <v>10.9</v>
      </c>
      <c r="C66" s="5"/>
      <c r="D66" s="5"/>
      <c r="E66" s="5"/>
      <c r="F66" s="5"/>
      <c r="G66" s="5"/>
    </row>
    <row r="67" spans="1:7" s="2" customFormat="1" ht="20.25" hidden="1">
      <c r="A67" s="7" t="s">
        <v>39</v>
      </c>
      <c r="B67" s="7">
        <v>407.78</v>
      </c>
      <c r="C67" s="5"/>
      <c r="D67" s="5"/>
      <c r="E67" s="5"/>
      <c r="F67" s="5"/>
      <c r="G67" s="5"/>
    </row>
    <row r="68" spans="1:7" s="2" customFormat="1" ht="20.25" hidden="1">
      <c r="A68" s="29" t="s">
        <v>40</v>
      </c>
      <c r="B68" s="29">
        <f>SUM(B63:B67)</f>
        <v>2311.1800000000003</v>
      </c>
      <c r="C68" s="5"/>
      <c r="D68" s="5"/>
      <c r="E68" s="5"/>
      <c r="F68" s="5"/>
      <c r="G68" s="5"/>
    </row>
    <row r="69" spans="1:7" s="2" customFormat="1" ht="20.25">
      <c r="A69" s="5" t="s">
        <v>57</v>
      </c>
      <c r="B69" s="5"/>
      <c r="C69" s="5"/>
      <c r="D69" s="5"/>
      <c r="E69" s="5"/>
      <c r="F69" s="5"/>
      <c r="G69" s="5"/>
    </row>
    <row r="70" spans="1:7" s="2" customFormat="1" ht="20.25">
      <c r="A70" s="5"/>
      <c r="B70" s="5"/>
      <c r="C70" s="5"/>
      <c r="D70" s="5"/>
      <c r="E70" s="5"/>
      <c r="F70" s="5"/>
      <c r="G70" s="5"/>
    </row>
    <row r="71" spans="1:7" s="2" customFormat="1" ht="20.25">
      <c r="A71" s="5"/>
      <c r="B71" s="30"/>
      <c r="C71" s="5"/>
      <c r="D71" s="5"/>
      <c r="E71" s="5"/>
      <c r="F71" s="5"/>
      <c r="G71" s="5"/>
    </row>
    <row r="72" spans="1:7" s="2" customFormat="1" ht="20.25">
      <c r="A72" s="68" t="s">
        <v>22</v>
      </c>
      <c r="B72" s="70"/>
      <c r="C72" s="31"/>
      <c r="D72" s="5"/>
      <c r="E72" s="5"/>
      <c r="F72" s="5"/>
      <c r="G72" s="5"/>
    </row>
    <row r="73" spans="1:7" s="2" customFormat="1" ht="33" customHeight="1">
      <c r="A73" s="61" t="s">
        <v>23</v>
      </c>
      <c r="B73" s="64"/>
      <c r="C73" s="9">
        <v>5396020</v>
      </c>
      <c r="D73" s="5"/>
      <c r="F73" s="25"/>
      <c r="G73" s="5"/>
    </row>
    <row r="74" spans="1:7" s="2" customFormat="1" ht="38.25" customHeight="1">
      <c r="A74" s="61" t="s">
        <v>24</v>
      </c>
      <c r="B74" s="64"/>
      <c r="C74" s="32">
        <v>1000897.15</v>
      </c>
      <c r="D74" s="5"/>
      <c r="F74" s="56"/>
      <c r="G74" s="5"/>
    </row>
    <row r="75" spans="1:7" s="2" customFormat="1" ht="42.75" customHeight="1">
      <c r="A75" s="61" t="s">
        <v>25</v>
      </c>
      <c r="B75" s="64"/>
      <c r="C75" s="32">
        <v>533978.53</v>
      </c>
      <c r="D75" s="5"/>
      <c r="F75" s="56"/>
      <c r="G75" s="5"/>
    </row>
    <row r="76" spans="1:7" s="2" customFormat="1" ht="31.5" hidden="1" customHeight="1">
      <c r="A76" s="61" t="s">
        <v>26</v>
      </c>
      <c r="B76" s="64"/>
      <c r="C76" s="32">
        <v>5978.9</v>
      </c>
      <c r="D76" s="5"/>
      <c r="E76" s="5"/>
      <c r="F76" s="5"/>
      <c r="G76" s="5"/>
    </row>
    <row r="77" spans="1:7" s="2" customFormat="1" ht="54" hidden="1" customHeight="1">
      <c r="A77" s="61" t="s">
        <v>81</v>
      </c>
      <c r="B77" s="64"/>
      <c r="C77" s="32">
        <v>49</v>
      </c>
      <c r="D77" s="5"/>
      <c r="E77" s="5"/>
      <c r="F77" s="5"/>
      <c r="G77" s="5"/>
    </row>
    <row r="78" spans="1:7" s="2" customFormat="1" ht="40.5" customHeight="1">
      <c r="A78" s="61" t="s">
        <v>136</v>
      </c>
      <c r="B78" s="64"/>
      <c r="C78" s="9">
        <v>1578</v>
      </c>
      <c r="D78" s="5"/>
      <c r="E78" s="5"/>
      <c r="F78" s="5"/>
      <c r="G78" s="5"/>
    </row>
    <row r="79" spans="1:7" s="2" customFormat="1" ht="36.75" customHeight="1">
      <c r="A79" s="61" t="s">
        <v>84</v>
      </c>
      <c r="B79" s="64"/>
      <c r="C79" s="9">
        <v>10</v>
      </c>
      <c r="D79" s="5"/>
      <c r="E79" s="5"/>
      <c r="F79" s="5"/>
      <c r="G79" s="5"/>
    </row>
    <row r="80" spans="1:7" s="2" customFormat="1" ht="31.5" customHeight="1">
      <c r="A80" s="61" t="s">
        <v>26</v>
      </c>
      <c r="B80" s="64"/>
      <c r="C80" s="49">
        <v>11592</v>
      </c>
      <c r="D80" s="5"/>
      <c r="E80" s="5"/>
      <c r="F80" s="5"/>
      <c r="G80" s="5"/>
    </row>
    <row r="81" spans="1:7" s="2" customFormat="1" ht="47.25" customHeight="1">
      <c r="A81" s="61" t="s">
        <v>90</v>
      </c>
      <c r="B81" s="64"/>
      <c r="C81" s="32">
        <v>49.7</v>
      </c>
      <c r="D81" s="5"/>
      <c r="E81" s="5"/>
      <c r="F81" s="5"/>
      <c r="G81" s="5"/>
    </row>
    <row r="82" spans="1:7" s="2" customFormat="1" ht="80.25" customHeight="1">
      <c r="A82" s="61" t="s">
        <v>94</v>
      </c>
      <c r="B82" s="64"/>
      <c r="C82" s="9">
        <f>(C73+C74+C75)/12/C78*C79/C80*C81</f>
        <v>15.692752796605498</v>
      </c>
      <c r="D82" s="5"/>
      <c r="E82" s="5"/>
      <c r="F82" s="5"/>
      <c r="G82" s="5"/>
    </row>
    <row r="83" spans="1:7" s="2" customFormat="1" ht="29.25" customHeight="1">
      <c r="A83" s="38"/>
      <c r="B83" s="38"/>
      <c r="C83" s="25"/>
      <c r="D83" s="5"/>
      <c r="E83" s="5"/>
      <c r="F83" s="5"/>
      <c r="G83" s="5"/>
    </row>
    <row r="84" spans="1:7" s="2" customFormat="1" ht="21.75" customHeight="1">
      <c r="A84" s="38"/>
      <c r="B84" s="38"/>
      <c r="C84" s="25"/>
      <c r="D84" s="5"/>
      <c r="E84" s="5"/>
      <c r="F84" s="5"/>
      <c r="G84" s="5"/>
    </row>
    <row r="85" spans="1:7" s="2" customFormat="1" ht="20.25">
      <c r="A85" s="5"/>
      <c r="B85" s="5"/>
      <c r="C85" s="5"/>
      <c r="D85" s="5"/>
      <c r="E85" s="5"/>
      <c r="F85" s="5"/>
      <c r="G85" s="5"/>
    </row>
    <row r="86" spans="1:7" s="2" customFormat="1" ht="20.25">
      <c r="A86" s="5" t="s">
        <v>83</v>
      </c>
      <c r="B86" s="5"/>
      <c r="C86" s="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81">
      <c r="A88" s="14" t="s">
        <v>27</v>
      </c>
      <c r="B88" s="14" t="s">
        <v>28</v>
      </c>
      <c r="C88" s="14" t="s">
        <v>11</v>
      </c>
      <c r="D88" s="14" t="s">
        <v>71</v>
      </c>
      <c r="E88" s="5"/>
      <c r="F88" s="5"/>
      <c r="G88" s="5"/>
    </row>
    <row r="89" spans="1:7" s="2" customFormat="1" ht="20.25">
      <c r="A89" s="8">
        <v>1</v>
      </c>
      <c r="B89" s="8">
        <v>2</v>
      </c>
      <c r="C89" s="8">
        <v>3</v>
      </c>
      <c r="D89" s="8" t="s">
        <v>29</v>
      </c>
      <c r="E89" s="5"/>
      <c r="F89" s="5"/>
      <c r="G89" s="5"/>
    </row>
    <row r="90" spans="1:7" s="2" customFormat="1" ht="20.25">
      <c r="A90" s="53" t="s">
        <v>100</v>
      </c>
      <c r="B90" s="17">
        <v>5</v>
      </c>
      <c r="C90" s="17">
        <v>100</v>
      </c>
      <c r="D90" s="33">
        <f t="shared" ref="D90:D91" si="1">B90*C90</f>
        <v>500</v>
      </c>
      <c r="E90" s="5"/>
      <c r="F90" s="5"/>
      <c r="G90" s="5"/>
    </row>
    <row r="91" spans="1:7" s="2" customFormat="1" ht="20.25">
      <c r="A91" s="7" t="s">
        <v>77</v>
      </c>
      <c r="B91" s="7">
        <v>5</v>
      </c>
      <c r="C91" s="31">
        <v>15</v>
      </c>
      <c r="D91" s="33">
        <f t="shared" si="1"/>
        <v>75</v>
      </c>
      <c r="E91" s="5"/>
      <c r="F91" s="5"/>
      <c r="G91" s="5"/>
    </row>
    <row r="92" spans="1:7" s="2" customFormat="1" ht="20.25">
      <c r="A92" s="29" t="s">
        <v>41</v>
      </c>
      <c r="B92" s="34" t="s">
        <v>14</v>
      </c>
      <c r="C92" s="34" t="s">
        <v>14</v>
      </c>
      <c r="D92" s="35">
        <f>SUM(D90:D91)</f>
        <v>575</v>
      </c>
      <c r="E92" s="5"/>
      <c r="F92" s="5"/>
      <c r="G92" s="5"/>
    </row>
    <row r="93" spans="1:7" s="2" customFormat="1" ht="20.25">
      <c r="A93" s="7" t="s">
        <v>42</v>
      </c>
      <c r="B93" s="34" t="s">
        <v>14</v>
      </c>
      <c r="C93" s="34" t="s">
        <v>14</v>
      </c>
      <c r="D93" s="33">
        <f>D92/7</f>
        <v>82.142857142857139</v>
      </c>
      <c r="E93" s="5"/>
      <c r="F93" s="5"/>
      <c r="G93" s="5"/>
    </row>
    <row r="94" spans="1:7" s="2" customFormat="1" ht="20.25">
      <c r="A94" s="5"/>
      <c r="B94" s="5"/>
      <c r="C94" s="5"/>
      <c r="D94" s="5"/>
      <c r="E94" s="5"/>
      <c r="F94" s="5"/>
      <c r="G94" s="5"/>
    </row>
    <row r="95" spans="1:7" s="2" customFormat="1" ht="20.25">
      <c r="A95" s="5"/>
      <c r="B95" s="5"/>
      <c r="C95" s="5"/>
      <c r="D95" s="5"/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65" t="s">
        <v>55</v>
      </c>
      <c r="B97" s="65"/>
      <c r="C97" s="65"/>
      <c r="D97" s="65"/>
      <c r="E97" s="5"/>
      <c r="F97" s="5"/>
      <c r="G97" s="5"/>
    </row>
    <row r="98" spans="1:20" s="2" customFormat="1" ht="20.25">
      <c r="A98" s="66" t="s">
        <v>117</v>
      </c>
      <c r="B98" s="66"/>
      <c r="C98" s="66"/>
      <c r="D98" s="66"/>
      <c r="E98" s="5"/>
      <c r="F98" s="5"/>
      <c r="G98" s="5"/>
    </row>
    <row r="99" spans="1:20" s="2" customFormat="1" ht="18" customHeight="1">
      <c r="A99" s="67" t="s">
        <v>56</v>
      </c>
      <c r="B99" s="67"/>
      <c r="C99" s="67"/>
      <c r="D99" s="67"/>
      <c r="E99" s="5"/>
      <c r="F99" s="5"/>
      <c r="G99" s="5"/>
    </row>
    <row r="100" spans="1:20" s="2" customFormat="1" ht="20.25">
      <c r="A100" s="5"/>
      <c r="B100" s="5"/>
      <c r="C100" s="5"/>
      <c r="D100" s="5"/>
      <c r="E100" s="5"/>
      <c r="F100" s="5"/>
      <c r="G100" s="5"/>
    </row>
    <row r="101" spans="1:20" s="2" customFormat="1" ht="20.25">
      <c r="A101" s="68" t="s">
        <v>43</v>
      </c>
      <c r="B101" s="69"/>
      <c r="C101" s="70"/>
      <c r="D101" s="7" t="s">
        <v>50</v>
      </c>
      <c r="E101" s="5"/>
      <c r="F101" s="5"/>
      <c r="G101" s="5"/>
    </row>
    <row r="102" spans="1:20" s="2" customFormat="1" ht="21">
      <c r="A102" s="71" t="s">
        <v>44</v>
      </c>
      <c r="B102" s="58"/>
      <c r="C102" s="59"/>
      <c r="D102" s="11">
        <f>SUM(D103:D106)</f>
        <v>4524.300304761905</v>
      </c>
      <c r="E102" s="5"/>
      <c r="F102" s="5"/>
      <c r="G102" s="5"/>
    </row>
    <row r="103" spans="1:20" s="2" customFormat="1" ht="21" customHeight="1">
      <c r="A103" s="61" t="s">
        <v>46</v>
      </c>
      <c r="B103" s="58"/>
      <c r="C103" s="59"/>
      <c r="D103" s="9">
        <f>E39</f>
        <v>2344.7555555555555</v>
      </c>
      <c r="E103" s="5"/>
      <c r="F103" s="5"/>
      <c r="G103" s="5"/>
    </row>
    <row r="104" spans="1:20" s="2" customFormat="1" ht="22.5" customHeight="1">
      <c r="A104" s="61" t="s">
        <v>47</v>
      </c>
      <c r="B104" s="58"/>
      <c r="C104" s="59"/>
      <c r="D104" s="9">
        <f>F39</f>
        <v>708.11617777777769</v>
      </c>
      <c r="E104" s="5"/>
      <c r="F104" s="5"/>
      <c r="G104" s="5"/>
    </row>
    <row r="105" spans="1:20" s="2" customFormat="1" ht="22.5" customHeight="1">
      <c r="A105" s="61" t="s">
        <v>48</v>
      </c>
      <c r="B105" s="58"/>
      <c r="C105" s="59"/>
      <c r="D105" s="9">
        <v>0</v>
      </c>
      <c r="E105" s="5"/>
      <c r="F105" s="5"/>
      <c r="G105" s="5"/>
    </row>
    <row r="106" spans="1:20" s="2" customFormat="1" ht="39" customHeight="1">
      <c r="A106" s="61" t="s">
        <v>73</v>
      </c>
      <c r="B106" s="58"/>
      <c r="C106" s="59"/>
      <c r="D106" s="9">
        <f>E50</f>
        <v>1471.4285714285713</v>
      </c>
      <c r="E106" s="5"/>
      <c r="F106" s="5"/>
      <c r="G106" s="5"/>
      <c r="P106" s="2">
        <v>11592</v>
      </c>
      <c r="Q106" s="2">
        <v>49.7</v>
      </c>
      <c r="T106" s="2" t="s">
        <v>102</v>
      </c>
    </row>
    <row r="107" spans="1:20" s="2" customFormat="1" ht="21">
      <c r="A107" s="60" t="s">
        <v>45</v>
      </c>
      <c r="B107" s="58"/>
      <c r="C107" s="59"/>
      <c r="D107" s="11">
        <f>SUM(D108:D112)*D113</f>
        <v>472.71251254893207</v>
      </c>
      <c r="E107" s="5"/>
      <c r="F107" s="5"/>
      <c r="G107" s="5"/>
      <c r="O107" s="2" t="s">
        <v>99</v>
      </c>
      <c r="P107" s="2">
        <v>1578</v>
      </c>
      <c r="Q107" s="2">
        <v>10</v>
      </c>
      <c r="R107" s="2">
        <v>1.302</v>
      </c>
      <c r="T107" s="2" t="s">
        <v>101</v>
      </c>
    </row>
    <row r="108" spans="1:20" s="2" customFormat="1" ht="40.5" customHeight="1">
      <c r="A108" s="61" t="s">
        <v>72</v>
      </c>
      <c r="B108" s="58"/>
      <c r="C108" s="59"/>
      <c r="D108" s="9">
        <f>R109</f>
        <v>4.2350479087452468</v>
      </c>
      <c r="E108" s="5"/>
      <c r="F108" s="5"/>
      <c r="G108" s="5"/>
      <c r="I108" s="46"/>
      <c r="L108" s="2" t="s">
        <v>98</v>
      </c>
      <c r="M108" s="2" t="s">
        <v>137</v>
      </c>
      <c r="O108" s="50">
        <v>3863.06</v>
      </c>
      <c r="R108" s="2">
        <f>O108/P107*Q107*R107</f>
        <v>31.873917110266163</v>
      </c>
    </row>
    <row r="109" spans="1:20" s="2" customFormat="1" ht="42" customHeight="1">
      <c r="A109" s="61" t="s">
        <v>92</v>
      </c>
      <c r="B109" s="58"/>
      <c r="C109" s="59"/>
      <c r="D109" s="9">
        <f>C82</f>
        <v>15.692752796605498</v>
      </c>
      <c r="E109" s="5"/>
      <c r="F109" s="5"/>
      <c r="G109" s="5"/>
      <c r="I109" s="46"/>
      <c r="L109" s="2" t="s">
        <v>82</v>
      </c>
      <c r="O109" s="50">
        <v>513.28</v>
      </c>
      <c r="R109" s="2">
        <f>O109/P107*Q107*R107</f>
        <v>4.2350479087452468</v>
      </c>
    </row>
    <row r="110" spans="1:20" s="2" customFormat="1" ht="39.75" customHeight="1">
      <c r="A110" s="61" t="s">
        <v>49</v>
      </c>
      <c r="B110" s="58"/>
      <c r="C110" s="59"/>
      <c r="D110" s="36">
        <f>R111</f>
        <v>5.771162431959981</v>
      </c>
      <c r="E110" s="5"/>
      <c r="F110" s="5"/>
      <c r="G110" s="5"/>
      <c r="I110" s="46"/>
      <c r="O110" s="48"/>
    </row>
    <row r="111" spans="1:20" s="2" customFormat="1" ht="39.75" customHeight="1">
      <c r="A111" s="61" t="s">
        <v>88</v>
      </c>
      <c r="B111" s="58"/>
      <c r="C111" s="59"/>
      <c r="D111" s="36">
        <f>R108</f>
        <v>31.873917110266163</v>
      </c>
      <c r="E111" s="5"/>
      <c r="F111" s="5"/>
      <c r="G111" s="5"/>
      <c r="N111" s="2" t="s">
        <v>97</v>
      </c>
      <c r="O111" s="54">
        <v>212408.69</v>
      </c>
      <c r="R111" s="2">
        <f>O111/P107*Q107/P106*Q106</f>
        <v>5.771162431959981</v>
      </c>
    </row>
    <row r="112" spans="1:20" s="2" customFormat="1" ht="39" customHeight="1">
      <c r="A112" s="61" t="s">
        <v>74</v>
      </c>
      <c r="B112" s="58"/>
      <c r="C112" s="59"/>
      <c r="D112" s="9">
        <f>D93</f>
        <v>82.142857142857139</v>
      </c>
      <c r="E112" s="5"/>
      <c r="F112" s="5"/>
      <c r="G112" s="5"/>
    </row>
    <row r="113" spans="1:15" s="2" customFormat="1" ht="41.25" customHeight="1">
      <c r="A113" s="62" t="s">
        <v>87</v>
      </c>
      <c r="B113" s="58"/>
      <c r="C113" s="59"/>
      <c r="D113" s="9">
        <f>(D108+D109+D110+D112)/D111</f>
        <v>3.3833877369729826</v>
      </c>
      <c r="E113" s="5"/>
      <c r="F113" s="5"/>
      <c r="G113" s="5"/>
    </row>
    <row r="114" spans="1:15" s="2" customFormat="1" ht="24" customHeight="1">
      <c r="A114" s="60" t="s">
        <v>51</v>
      </c>
      <c r="B114" s="58"/>
      <c r="C114" s="59"/>
      <c r="D114" s="11">
        <f>D102+D107</f>
        <v>4997.0128173108369</v>
      </c>
      <c r="E114" s="5"/>
      <c r="F114" s="5"/>
      <c r="G114" s="12"/>
    </row>
    <row r="115" spans="1:15" s="2" customFormat="1" ht="21">
      <c r="A115" s="63" t="s">
        <v>172</v>
      </c>
      <c r="B115" s="58"/>
      <c r="C115" s="59"/>
      <c r="D115" s="9">
        <f>D114*7</f>
        <v>34979.089721175857</v>
      </c>
      <c r="E115" s="5"/>
      <c r="F115" s="5"/>
      <c r="G115" s="5"/>
      <c r="O115" s="2" t="s">
        <v>110</v>
      </c>
    </row>
    <row r="116" spans="1:15" s="2" customFormat="1" ht="22.5" customHeight="1">
      <c r="A116" s="57" t="s">
        <v>173</v>
      </c>
      <c r="B116" s="58"/>
      <c r="C116" s="59"/>
      <c r="D116" s="9">
        <f>D115/10</f>
        <v>3497.9089721175856</v>
      </c>
      <c r="E116" s="5"/>
      <c r="F116" s="5"/>
      <c r="G116" s="5"/>
      <c r="O116" s="2" t="s">
        <v>109</v>
      </c>
    </row>
    <row r="117" spans="1:15" s="2" customFormat="1" ht="21" customHeight="1">
      <c r="A117" s="57" t="s">
        <v>52</v>
      </c>
      <c r="B117" s="58"/>
      <c r="C117" s="59"/>
      <c r="D117" s="37">
        <f>ROUND(D114/10,2)</f>
        <v>499.7</v>
      </c>
      <c r="E117" s="5"/>
      <c r="F117" s="5"/>
      <c r="G117" s="5"/>
      <c r="O117" s="2" t="s">
        <v>109</v>
      </c>
    </row>
    <row r="118" spans="1:15" s="2" customFormat="1" ht="21" customHeight="1">
      <c r="A118" s="57" t="s">
        <v>53</v>
      </c>
      <c r="B118" s="58"/>
      <c r="C118" s="59"/>
      <c r="D118" s="55">
        <f>ROUND(D117/8,2)</f>
        <v>62.46</v>
      </c>
      <c r="E118" s="5"/>
      <c r="F118" s="5"/>
      <c r="G118" s="5"/>
      <c r="O118" s="2" t="s">
        <v>111</v>
      </c>
    </row>
    <row r="119" spans="1:15" s="2" customFormat="1" ht="20.25">
      <c r="A119" s="5"/>
      <c r="B119" s="5"/>
      <c r="C119" s="5"/>
      <c r="D119" s="5"/>
      <c r="E119" s="5"/>
      <c r="F119" s="5"/>
      <c r="G119" s="5"/>
    </row>
    <row r="120" spans="1:15" s="2" customFormat="1" ht="20.25">
      <c r="A120" s="5"/>
      <c r="B120" s="5"/>
      <c r="C120" s="5"/>
      <c r="D120" s="5"/>
      <c r="E120" s="5"/>
      <c r="F120" s="5"/>
      <c r="G120" s="5"/>
    </row>
    <row r="121" spans="1:15" s="2" customFormat="1" ht="20.25">
      <c r="A121" s="5"/>
      <c r="B121" s="5"/>
      <c r="C121" s="5"/>
      <c r="D121" s="5"/>
      <c r="E121" s="5"/>
      <c r="F121" s="5"/>
      <c r="G121" s="5"/>
    </row>
    <row r="122" spans="1:15" s="2" customFormat="1" ht="20.25">
      <c r="A122" s="5"/>
      <c r="B122" s="5"/>
      <c r="C122" s="5"/>
      <c r="D122" s="5"/>
      <c r="E122" s="5"/>
      <c r="F122" s="5"/>
      <c r="G122" s="5"/>
    </row>
    <row r="123" spans="1:15" s="2" customFormat="1" ht="20.25">
      <c r="A123" s="5" t="s">
        <v>95</v>
      </c>
      <c r="B123" s="5"/>
      <c r="C123" s="5"/>
      <c r="E123" s="5" t="s">
        <v>96</v>
      </c>
      <c r="F123" s="5"/>
      <c r="G123" s="5"/>
    </row>
    <row r="124" spans="1:15" s="2" customFormat="1" ht="20.25">
      <c r="A124" s="5"/>
      <c r="B124" s="5"/>
      <c r="C124" s="5"/>
      <c r="D124" s="5"/>
      <c r="E124" s="5"/>
      <c r="F124" s="5"/>
      <c r="G124" s="5"/>
    </row>
    <row r="125" spans="1:15" s="2" customFormat="1" ht="20.25">
      <c r="B125" s="5"/>
      <c r="C125" s="5"/>
      <c r="D125" s="5"/>
      <c r="E125" s="5"/>
      <c r="F125" s="5"/>
      <c r="G125" s="5"/>
    </row>
    <row r="126" spans="1:15" s="2" customFormat="1" ht="20.25">
      <c r="A126" s="41" t="s">
        <v>54</v>
      </c>
      <c r="B126" s="5"/>
      <c r="C126" s="5"/>
      <c r="D126" s="5"/>
      <c r="E126" s="5"/>
      <c r="F126" s="5"/>
      <c r="G126" s="5"/>
    </row>
    <row r="127" spans="1:15" s="2" customFormat="1">
      <c r="A127" s="41" t="s">
        <v>105</v>
      </c>
    </row>
    <row r="128" spans="1:15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</sheetData>
  <mergeCells count="36">
    <mergeCell ref="A118:C118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06:C106"/>
    <mergeCell ref="A80:B80"/>
    <mergeCell ref="A81:B81"/>
    <mergeCell ref="A82:B82"/>
    <mergeCell ref="A97:D97"/>
    <mergeCell ref="A98:D98"/>
    <mergeCell ref="A99:D99"/>
    <mergeCell ref="A101:C101"/>
    <mergeCell ref="A102:C102"/>
    <mergeCell ref="A103:C103"/>
    <mergeCell ref="A104:C104"/>
    <mergeCell ref="A105:C105"/>
    <mergeCell ref="A79:B79"/>
    <mergeCell ref="A1:F1"/>
    <mergeCell ref="A2:F2"/>
    <mergeCell ref="A4:G4"/>
    <mergeCell ref="A56:B56"/>
    <mergeCell ref="A72:B72"/>
    <mergeCell ref="A73:B73"/>
    <mergeCell ref="A74:B74"/>
    <mergeCell ref="A75:B75"/>
    <mergeCell ref="A76:B76"/>
    <mergeCell ref="A77:B77"/>
    <mergeCell ref="A78:B78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0" max="5" man="1"/>
    <brk id="95" max="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T151"/>
  <sheetViews>
    <sheetView workbookViewId="0">
      <selection activeCell="C56" sqref="C56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175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170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171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163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(B27+B67)/12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176</v>
      </c>
      <c r="B38" s="13">
        <v>30844.799999999999</v>
      </c>
      <c r="C38" s="13">
        <v>72</v>
      </c>
      <c r="D38" s="13">
        <v>8</v>
      </c>
      <c r="E38" s="15">
        <f>B38/C38*D38</f>
        <v>3427.2</v>
      </c>
      <c r="F38" s="16">
        <f>E38*0.302</f>
        <v>1035.0144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3427.2</v>
      </c>
      <c r="F39" s="18">
        <f>SUM(F38:F38)</f>
        <v>1035.0144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103</v>
      </c>
      <c r="B47" s="8" t="s">
        <v>108</v>
      </c>
      <c r="C47" s="9">
        <v>280</v>
      </c>
      <c r="D47" s="7">
        <v>2</v>
      </c>
      <c r="E47" s="9">
        <f t="shared" ref="E47" si="0">C47*D47</f>
        <v>560</v>
      </c>
      <c r="F47" s="23"/>
      <c r="G47" s="24"/>
    </row>
    <row r="48" spans="1:7" s="2" customFormat="1" ht="20.25">
      <c r="A48" s="51" t="s">
        <v>41</v>
      </c>
      <c r="B48" s="52" t="s">
        <v>14</v>
      </c>
      <c r="C48" s="52" t="s">
        <v>14</v>
      </c>
      <c r="D48" s="52" t="s">
        <v>14</v>
      </c>
      <c r="E48" s="36">
        <f>SUM(E47:E47)</f>
        <v>560</v>
      </c>
      <c r="F48" s="23"/>
      <c r="G48" s="24"/>
    </row>
    <row r="49" spans="1:7" s="2" customFormat="1" ht="20.25">
      <c r="A49" s="51" t="s">
        <v>42</v>
      </c>
      <c r="B49" s="52" t="s">
        <v>14</v>
      </c>
      <c r="C49" s="52" t="s">
        <v>14</v>
      </c>
      <c r="D49" s="52" t="s">
        <v>14</v>
      </c>
      <c r="E49" s="36">
        <f>E48/7</f>
        <v>80</v>
      </c>
      <c r="F49" s="23"/>
      <c r="G49" s="24"/>
    </row>
    <row r="50" spans="1:7" s="2" customFormat="1" ht="20.25">
      <c r="A50" s="24"/>
      <c r="B50" s="22"/>
      <c r="C50" s="22"/>
      <c r="D50" s="22"/>
      <c r="E50" s="25"/>
      <c r="F50" s="25"/>
      <c r="G50" s="5"/>
    </row>
    <row r="51" spans="1:7" s="2" customFormat="1" ht="20.25">
      <c r="A51" s="5"/>
      <c r="B51" s="5"/>
      <c r="C51" s="5"/>
      <c r="D51" s="5"/>
      <c r="E51" s="5"/>
      <c r="F51" s="5"/>
      <c r="G51" s="5"/>
    </row>
    <row r="52" spans="1:7" s="2" customFormat="1" ht="20.25">
      <c r="A52" s="5" t="s">
        <v>66</v>
      </c>
      <c r="B52" s="5"/>
      <c r="C52" s="5"/>
      <c r="D52" s="5"/>
      <c r="E52" s="5"/>
      <c r="F52" s="5"/>
      <c r="G52" s="5"/>
    </row>
    <row r="53" spans="1:7" s="2" customFormat="1" ht="20.25">
      <c r="A53" s="5"/>
      <c r="B53" s="5"/>
      <c r="C53" s="5"/>
      <c r="D53" s="5"/>
      <c r="E53" s="5"/>
      <c r="F53" s="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19.5" customHeight="1">
      <c r="A55" s="73" t="s">
        <v>91</v>
      </c>
      <c r="B55" s="73"/>
      <c r="C55" s="26"/>
      <c r="D55" s="26"/>
      <c r="E55" s="26"/>
      <c r="F55" s="26"/>
      <c r="G55" s="26"/>
    </row>
    <row r="56" spans="1:7" s="2" customFormat="1" ht="20.25">
      <c r="A56" s="27" t="s">
        <v>67</v>
      </c>
      <c r="B56" s="28"/>
      <c r="C56" s="28"/>
      <c r="D56" s="28"/>
      <c r="E56" s="28"/>
      <c r="F56" s="28"/>
      <c r="G56" s="28"/>
    </row>
    <row r="57" spans="1:7" s="2" customFormat="1" ht="20.25">
      <c r="A57" s="5" t="s">
        <v>68</v>
      </c>
      <c r="B57" s="5"/>
      <c r="C57" s="5"/>
      <c r="D57" s="5"/>
      <c r="E57" s="5"/>
      <c r="F57" s="5"/>
      <c r="G57" s="5"/>
    </row>
    <row r="58" spans="1:7" s="2" customFormat="1" ht="20.25">
      <c r="A58" s="5" t="s">
        <v>69</v>
      </c>
      <c r="B58" s="5"/>
      <c r="C58" s="5"/>
      <c r="D58" s="5"/>
      <c r="E58" s="5"/>
      <c r="F58" s="5"/>
      <c r="G58" s="5"/>
    </row>
    <row r="59" spans="1:7" s="2" customFormat="1" ht="20.25">
      <c r="A59" s="5" t="s">
        <v>70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89</v>
      </c>
      <c r="B60" s="5"/>
      <c r="C60" s="5"/>
      <c r="D60" s="5"/>
      <c r="E60" s="5"/>
      <c r="F60" s="5"/>
      <c r="G60" s="5"/>
    </row>
    <row r="61" spans="1:7" s="2" customFormat="1" ht="20.25">
      <c r="A61" s="5"/>
      <c r="B61" s="5"/>
      <c r="C61" s="5"/>
      <c r="D61" s="5"/>
      <c r="E61" s="5"/>
      <c r="F61" s="5"/>
      <c r="G61" s="5"/>
    </row>
    <row r="62" spans="1:7" s="2" customFormat="1" ht="20.25" hidden="1">
      <c r="A62" s="7" t="s">
        <v>35</v>
      </c>
      <c r="B62" s="7">
        <v>40.700000000000003</v>
      </c>
      <c r="C62" s="5"/>
      <c r="D62" s="5"/>
      <c r="E62" s="5"/>
      <c r="F62" s="5"/>
      <c r="G62" s="5"/>
    </row>
    <row r="63" spans="1:7" s="2" customFormat="1" ht="20.25" hidden="1">
      <c r="A63" s="7" t="s">
        <v>36</v>
      </c>
      <c r="B63" s="7">
        <v>1832.9</v>
      </c>
      <c r="C63" s="5"/>
      <c r="D63" s="5"/>
      <c r="E63" s="5"/>
      <c r="F63" s="5"/>
      <c r="G63" s="5"/>
    </row>
    <row r="64" spans="1:7" s="2" customFormat="1" ht="20.25" hidden="1">
      <c r="A64" s="7" t="s">
        <v>37</v>
      </c>
      <c r="B64" s="7">
        <v>18.899999999999999</v>
      </c>
      <c r="C64" s="5"/>
      <c r="D64" s="5"/>
      <c r="E64" s="5"/>
      <c r="F64" s="5"/>
      <c r="G64" s="5"/>
    </row>
    <row r="65" spans="1:7" s="2" customFormat="1" ht="20.25" hidden="1">
      <c r="A65" s="7" t="s">
        <v>38</v>
      </c>
      <c r="B65" s="7">
        <v>10.9</v>
      </c>
      <c r="C65" s="5"/>
      <c r="D65" s="5"/>
      <c r="E65" s="5"/>
      <c r="F65" s="5"/>
      <c r="G65" s="5"/>
    </row>
    <row r="66" spans="1:7" s="2" customFormat="1" ht="20.25" hidden="1">
      <c r="A66" s="7" t="s">
        <v>39</v>
      </c>
      <c r="B66" s="7">
        <v>407.78</v>
      </c>
      <c r="C66" s="5"/>
      <c r="D66" s="5"/>
      <c r="E66" s="5"/>
      <c r="F66" s="5"/>
      <c r="G66" s="5"/>
    </row>
    <row r="67" spans="1:7" s="2" customFormat="1" ht="20.25" hidden="1">
      <c r="A67" s="29" t="s">
        <v>40</v>
      </c>
      <c r="B67" s="29">
        <f>SUM(B62:B66)</f>
        <v>2311.1800000000003</v>
      </c>
      <c r="C67" s="5"/>
      <c r="D67" s="5"/>
      <c r="E67" s="5"/>
      <c r="F67" s="5"/>
      <c r="G67" s="5"/>
    </row>
    <row r="68" spans="1:7" s="2" customFormat="1" ht="20.25">
      <c r="A68" s="5" t="s">
        <v>57</v>
      </c>
      <c r="B68" s="5"/>
      <c r="C68" s="5"/>
      <c r="D68" s="5"/>
      <c r="E68" s="5"/>
      <c r="F68" s="5"/>
      <c r="G68" s="5"/>
    </row>
    <row r="69" spans="1:7" s="2" customFormat="1" ht="20.25">
      <c r="A69" s="5"/>
      <c r="B69" s="5"/>
      <c r="C69" s="5"/>
      <c r="D69" s="5"/>
      <c r="E69" s="5"/>
      <c r="F69" s="5"/>
      <c r="G69" s="5"/>
    </row>
    <row r="70" spans="1:7" s="2" customFormat="1" ht="20.25">
      <c r="A70" s="5"/>
      <c r="B70" s="30"/>
      <c r="C70" s="5"/>
      <c r="D70" s="5"/>
      <c r="E70" s="5"/>
      <c r="F70" s="5"/>
      <c r="G70" s="5"/>
    </row>
    <row r="71" spans="1:7" s="2" customFormat="1" ht="20.25">
      <c r="A71" s="68" t="s">
        <v>22</v>
      </c>
      <c r="B71" s="70"/>
      <c r="C71" s="31"/>
      <c r="D71" s="5"/>
      <c r="E71" s="5"/>
      <c r="F71" s="5"/>
      <c r="G71" s="5"/>
    </row>
    <row r="72" spans="1:7" s="2" customFormat="1" ht="33" customHeight="1">
      <c r="A72" s="61" t="s">
        <v>23</v>
      </c>
      <c r="B72" s="64"/>
      <c r="C72" s="9">
        <v>5396020</v>
      </c>
      <c r="D72" s="5"/>
      <c r="F72" s="25"/>
      <c r="G72" s="5"/>
    </row>
    <row r="73" spans="1:7" s="2" customFormat="1" ht="38.25" customHeight="1">
      <c r="A73" s="61" t="s">
        <v>24</v>
      </c>
      <c r="B73" s="64"/>
      <c r="C73" s="32">
        <v>1000897.15</v>
      </c>
      <c r="D73" s="5"/>
      <c r="F73" s="56"/>
      <c r="G73" s="5"/>
    </row>
    <row r="74" spans="1:7" s="2" customFormat="1" ht="42.75" customHeight="1">
      <c r="A74" s="61" t="s">
        <v>25</v>
      </c>
      <c r="B74" s="64"/>
      <c r="C74" s="32">
        <v>533978.53</v>
      </c>
      <c r="D74" s="5"/>
      <c r="F74" s="56"/>
      <c r="G74" s="5"/>
    </row>
    <row r="75" spans="1:7" s="2" customFormat="1" ht="31.5" hidden="1" customHeight="1">
      <c r="A75" s="61" t="s">
        <v>26</v>
      </c>
      <c r="B75" s="64"/>
      <c r="C75" s="32">
        <v>5978.9</v>
      </c>
      <c r="D75" s="5"/>
      <c r="E75" s="5"/>
      <c r="F75" s="5"/>
      <c r="G75" s="5"/>
    </row>
    <row r="76" spans="1:7" s="2" customFormat="1" ht="54" hidden="1" customHeight="1">
      <c r="A76" s="61" t="s">
        <v>81</v>
      </c>
      <c r="B76" s="64"/>
      <c r="C76" s="32">
        <v>49</v>
      </c>
      <c r="D76" s="5"/>
      <c r="E76" s="5"/>
      <c r="F76" s="5"/>
      <c r="G76" s="5"/>
    </row>
    <row r="77" spans="1:7" s="2" customFormat="1" ht="40.5" customHeight="1">
      <c r="A77" s="61" t="s">
        <v>136</v>
      </c>
      <c r="B77" s="64"/>
      <c r="C77" s="9">
        <v>1578</v>
      </c>
      <c r="D77" s="5"/>
      <c r="E77" s="5"/>
      <c r="F77" s="5"/>
      <c r="G77" s="5"/>
    </row>
    <row r="78" spans="1:7" s="2" customFormat="1" ht="36.75" customHeight="1">
      <c r="A78" s="61" t="s">
        <v>84</v>
      </c>
      <c r="B78" s="64"/>
      <c r="C78" s="9">
        <v>10</v>
      </c>
      <c r="D78" s="5"/>
      <c r="E78" s="5"/>
      <c r="F78" s="5"/>
      <c r="G78" s="5"/>
    </row>
    <row r="79" spans="1:7" s="2" customFormat="1" ht="31.5" customHeight="1">
      <c r="A79" s="61" t="s">
        <v>26</v>
      </c>
      <c r="B79" s="64"/>
      <c r="C79" s="49">
        <v>11592</v>
      </c>
      <c r="D79" s="5"/>
      <c r="E79" s="5"/>
      <c r="F79" s="5"/>
      <c r="G79" s="5"/>
    </row>
    <row r="80" spans="1:7" s="2" customFormat="1" ht="47.25" customHeight="1">
      <c r="A80" s="61" t="s">
        <v>90</v>
      </c>
      <c r="B80" s="64"/>
      <c r="C80" s="32">
        <v>49.7</v>
      </c>
      <c r="D80" s="5"/>
      <c r="E80" s="5"/>
      <c r="F80" s="5"/>
      <c r="G80" s="5"/>
    </row>
    <row r="81" spans="1:7" s="2" customFormat="1" ht="80.25" customHeight="1">
      <c r="A81" s="61" t="s">
        <v>94</v>
      </c>
      <c r="B81" s="64"/>
      <c r="C81" s="9">
        <f>(C72+C73+C74)/12/C77*C78/C79*C80</f>
        <v>15.692752796605498</v>
      </c>
      <c r="D81" s="5"/>
      <c r="E81" s="5"/>
      <c r="F81" s="5"/>
      <c r="G81" s="5"/>
    </row>
    <row r="82" spans="1:7" s="2" customFormat="1" ht="29.25" customHeight="1">
      <c r="A82" s="38"/>
      <c r="B82" s="38"/>
      <c r="C82" s="25"/>
      <c r="D82" s="5"/>
      <c r="E82" s="5"/>
      <c r="F82" s="5"/>
      <c r="G82" s="5"/>
    </row>
    <row r="83" spans="1:7" s="2" customFormat="1" ht="21.75" customHeight="1">
      <c r="A83" s="38"/>
      <c r="B83" s="38"/>
      <c r="C83" s="25"/>
      <c r="D83" s="5"/>
      <c r="E83" s="5"/>
      <c r="F83" s="5"/>
      <c r="G83" s="5"/>
    </row>
    <row r="84" spans="1:7" s="2" customFormat="1" ht="20.25">
      <c r="A84" s="5"/>
      <c r="B84" s="5"/>
      <c r="C84" s="5"/>
      <c r="D84" s="5"/>
      <c r="E84" s="5"/>
      <c r="F84" s="5"/>
      <c r="G84" s="5"/>
    </row>
    <row r="85" spans="1:7" s="2" customFormat="1" ht="20.25">
      <c r="A85" s="5" t="s">
        <v>83</v>
      </c>
      <c r="B85" s="5"/>
      <c r="C85" s="5"/>
      <c r="D85" s="5"/>
      <c r="E85" s="5"/>
      <c r="F85" s="5"/>
      <c r="G85" s="5"/>
    </row>
    <row r="86" spans="1:7" s="2" customFormat="1" ht="20.25">
      <c r="A86" s="5"/>
      <c r="B86" s="5"/>
      <c r="C86" s="5"/>
      <c r="D86" s="5"/>
      <c r="E86" s="5"/>
      <c r="F86" s="5"/>
      <c r="G86" s="5"/>
    </row>
    <row r="87" spans="1:7" s="2" customFormat="1" ht="81">
      <c r="A87" s="14" t="s">
        <v>27</v>
      </c>
      <c r="B87" s="14" t="s">
        <v>28</v>
      </c>
      <c r="C87" s="14" t="s">
        <v>11</v>
      </c>
      <c r="D87" s="14" t="s">
        <v>71</v>
      </c>
      <c r="E87" s="5"/>
      <c r="F87" s="5"/>
      <c r="G87" s="5"/>
    </row>
    <row r="88" spans="1:7" s="2" customFormat="1" ht="20.25">
      <c r="A88" s="8">
        <v>1</v>
      </c>
      <c r="B88" s="8">
        <v>2</v>
      </c>
      <c r="C88" s="8">
        <v>3</v>
      </c>
      <c r="D88" s="8" t="s">
        <v>29</v>
      </c>
      <c r="E88" s="5"/>
      <c r="F88" s="5"/>
      <c r="G88" s="5"/>
    </row>
    <row r="89" spans="1:7" s="2" customFormat="1" ht="20.25">
      <c r="A89" s="53" t="s">
        <v>100</v>
      </c>
      <c r="B89" s="17">
        <v>5</v>
      </c>
      <c r="C89" s="17">
        <v>97</v>
      </c>
      <c r="D89" s="33">
        <f t="shared" ref="D89:D90" si="1">B89*C89</f>
        <v>485</v>
      </c>
      <c r="E89" s="5"/>
      <c r="F89" s="5"/>
      <c r="G89" s="5"/>
    </row>
    <row r="90" spans="1:7" s="2" customFormat="1" ht="20.25">
      <c r="A90" s="7" t="s">
        <v>77</v>
      </c>
      <c r="B90" s="7">
        <v>5</v>
      </c>
      <c r="C90" s="31">
        <v>15</v>
      </c>
      <c r="D90" s="33">
        <f t="shared" si="1"/>
        <v>75</v>
      </c>
      <c r="E90" s="5"/>
      <c r="F90" s="5"/>
      <c r="G90" s="5"/>
    </row>
    <row r="91" spans="1:7" s="2" customFormat="1" ht="20.25">
      <c r="A91" s="29" t="s">
        <v>41</v>
      </c>
      <c r="B91" s="34" t="s">
        <v>14</v>
      </c>
      <c r="C91" s="34" t="s">
        <v>14</v>
      </c>
      <c r="D91" s="35">
        <f>SUM(D89:D90)</f>
        <v>560</v>
      </c>
      <c r="E91" s="5"/>
      <c r="F91" s="5"/>
      <c r="G91" s="5"/>
    </row>
    <row r="92" spans="1:7" s="2" customFormat="1" ht="20.25">
      <c r="A92" s="7" t="s">
        <v>42</v>
      </c>
      <c r="B92" s="34" t="s">
        <v>14</v>
      </c>
      <c r="C92" s="34" t="s">
        <v>14</v>
      </c>
      <c r="D92" s="33">
        <f>D91/7</f>
        <v>80</v>
      </c>
      <c r="E92" s="5"/>
      <c r="F92" s="5"/>
      <c r="G92" s="5"/>
    </row>
    <row r="93" spans="1:7" s="2" customFormat="1" ht="20.25">
      <c r="A93" s="5"/>
      <c r="B93" s="5"/>
      <c r="C93" s="5"/>
      <c r="D93" s="5"/>
      <c r="E93" s="5"/>
      <c r="F93" s="5"/>
      <c r="G93" s="5"/>
    </row>
    <row r="94" spans="1:7" s="2" customFormat="1" ht="20.25">
      <c r="A94" s="5"/>
      <c r="B94" s="5"/>
      <c r="C94" s="5"/>
      <c r="D94" s="5"/>
      <c r="E94" s="5"/>
      <c r="F94" s="5"/>
      <c r="G94" s="5"/>
    </row>
    <row r="95" spans="1:7" s="2" customFormat="1" ht="20.25">
      <c r="A95" s="5"/>
      <c r="B95" s="5"/>
      <c r="C95" s="5"/>
      <c r="D95" s="5"/>
      <c r="E95" s="5"/>
      <c r="F95" s="5"/>
      <c r="G95" s="5"/>
    </row>
    <row r="96" spans="1:7" s="2" customFormat="1" ht="20.25">
      <c r="A96" s="65" t="s">
        <v>55</v>
      </c>
      <c r="B96" s="65"/>
      <c r="C96" s="65"/>
      <c r="D96" s="65"/>
      <c r="E96" s="5"/>
      <c r="F96" s="5"/>
      <c r="G96" s="5"/>
    </row>
    <row r="97" spans="1:20" s="2" customFormat="1" ht="20.25">
      <c r="A97" s="66" t="s">
        <v>117</v>
      </c>
      <c r="B97" s="66"/>
      <c r="C97" s="66"/>
      <c r="D97" s="66"/>
      <c r="E97" s="5"/>
      <c r="F97" s="5"/>
      <c r="G97" s="5"/>
    </row>
    <row r="98" spans="1:20" s="2" customFormat="1" ht="18" customHeight="1">
      <c r="A98" s="67" t="s">
        <v>56</v>
      </c>
      <c r="B98" s="67"/>
      <c r="C98" s="67"/>
      <c r="D98" s="67"/>
      <c r="E98" s="5"/>
      <c r="F98" s="5"/>
      <c r="G98" s="5"/>
    </row>
    <row r="99" spans="1:20" s="2" customFormat="1" ht="20.25">
      <c r="A99" s="5"/>
      <c r="B99" s="5"/>
      <c r="C99" s="5"/>
      <c r="D99" s="5"/>
      <c r="E99" s="5"/>
      <c r="F99" s="5"/>
      <c r="G99" s="5"/>
    </row>
    <row r="100" spans="1:20" s="2" customFormat="1" ht="20.25">
      <c r="A100" s="68" t="s">
        <v>43</v>
      </c>
      <c r="B100" s="69"/>
      <c r="C100" s="70"/>
      <c r="D100" s="7" t="s">
        <v>50</v>
      </c>
      <c r="E100" s="5"/>
      <c r="F100" s="5"/>
      <c r="G100" s="5"/>
    </row>
    <row r="101" spans="1:20" s="2" customFormat="1" ht="21">
      <c r="A101" s="71" t="s">
        <v>44</v>
      </c>
      <c r="B101" s="58"/>
      <c r="C101" s="59"/>
      <c r="D101" s="11">
        <f>SUM(D102:D105)</f>
        <v>4542.2143999999998</v>
      </c>
      <c r="E101" s="5"/>
      <c r="F101" s="5"/>
      <c r="G101" s="5"/>
    </row>
    <row r="102" spans="1:20" s="2" customFormat="1" ht="21" customHeight="1">
      <c r="A102" s="61" t="s">
        <v>46</v>
      </c>
      <c r="B102" s="58"/>
      <c r="C102" s="59"/>
      <c r="D102" s="9">
        <f>E39</f>
        <v>3427.2</v>
      </c>
      <c r="E102" s="5"/>
      <c r="F102" s="5"/>
      <c r="G102" s="5"/>
    </row>
    <row r="103" spans="1:20" s="2" customFormat="1" ht="22.5" customHeight="1">
      <c r="A103" s="61" t="s">
        <v>47</v>
      </c>
      <c r="B103" s="58"/>
      <c r="C103" s="59"/>
      <c r="D103" s="9">
        <f>F39</f>
        <v>1035.0144</v>
      </c>
      <c r="E103" s="5"/>
      <c r="F103" s="5"/>
      <c r="G103" s="5"/>
    </row>
    <row r="104" spans="1:20" s="2" customFormat="1" ht="22.5" customHeight="1">
      <c r="A104" s="61" t="s">
        <v>48</v>
      </c>
      <c r="B104" s="58"/>
      <c r="C104" s="59"/>
      <c r="D104" s="9">
        <v>0</v>
      </c>
      <c r="E104" s="5"/>
      <c r="F104" s="5"/>
      <c r="G104" s="5"/>
    </row>
    <row r="105" spans="1:20" s="2" customFormat="1" ht="39" customHeight="1">
      <c r="A105" s="61" t="s">
        <v>73</v>
      </c>
      <c r="B105" s="58"/>
      <c r="C105" s="59"/>
      <c r="D105" s="9">
        <f>E49</f>
        <v>80</v>
      </c>
      <c r="E105" s="5"/>
      <c r="F105" s="5"/>
      <c r="G105" s="5"/>
      <c r="P105" s="2">
        <v>11592</v>
      </c>
      <c r="Q105" s="2">
        <v>49.7</v>
      </c>
      <c r="T105" s="2" t="s">
        <v>102</v>
      </c>
    </row>
    <row r="106" spans="1:20" s="2" customFormat="1" ht="21">
      <c r="A106" s="60" t="s">
        <v>45</v>
      </c>
      <c r="B106" s="58"/>
      <c r="C106" s="59"/>
      <c r="D106" s="11">
        <f>SUM(D107:D111)*D112</f>
        <v>456.21348476490613</v>
      </c>
      <c r="E106" s="5"/>
      <c r="F106" s="5"/>
      <c r="G106" s="5"/>
      <c r="O106" s="2" t="s">
        <v>99</v>
      </c>
      <c r="P106" s="2">
        <v>1578</v>
      </c>
      <c r="Q106" s="2">
        <v>10</v>
      </c>
      <c r="R106" s="2">
        <v>1.302</v>
      </c>
      <c r="T106" s="2" t="s">
        <v>101</v>
      </c>
    </row>
    <row r="107" spans="1:20" s="2" customFormat="1" ht="40.5" customHeight="1">
      <c r="A107" s="61" t="s">
        <v>72</v>
      </c>
      <c r="B107" s="58"/>
      <c r="C107" s="59"/>
      <c r="D107" s="9">
        <f>R108</f>
        <v>4.2350479087452468</v>
      </c>
      <c r="E107" s="5"/>
      <c r="F107" s="5"/>
      <c r="G107" s="5"/>
      <c r="I107" s="46"/>
      <c r="L107" s="2" t="s">
        <v>98</v>
      </c>
      <c r="M107" s="2" t="s">
        <v>137</v>
      </c>
      <c r="O107" s="50">
        <v>3863.06</v>
      </c>
      <c r="R107" s="2">
        <f>O107/P106*Q106*R106</f>
        <v>31.873917110266163</v>
      </c>
    </row>
    <row r="108" spans="1:20" s="2" customFormat="1" ht="42" customHeight="1">
      <c r="A108" s="61" t="s">
        <v>92</v>
      </c>
      <c r="B108" s="58"/>
      <c r="C108" s="59"/>
      <c r="D108" s="9">
        <f>C81</f>
        <v>15.692752796605498</v>
      </c>
      <c r="E108" s="5"/>
      <c r="F108" s="5"/>
      <c r="G108" s="5"/>
      <c r="I108" s="46"/>
      <c r="L108" s="2" t="s">
        <v>82</v>
      </c>
      <c r="O108" s="50">
        <v>513.28</v>
      </c>
      <c r="R108" s="2">
        <f>O108/P106*Q106*R106</f>
        <v>4.2350479087452468</v>
      </c>
    </row>
    <row r="109" spans="1:20" s="2" customFormat="1" ht="39.75" customHeight="1">
      <c r="A109" s="61" t="s">
        <v>49</v>
      </c>
      <c r="B109" s="58"/>
      <c r="C109" s="59"/>
      <c r="D109" s="36">
        <f>R110</f>
        <v>5.771162431959981</v>
      </c>
      <c r="E109" s="5"/>
      <c r="F109" s="5"/>
      <c r="G109" s="5"/>
      <c r="I109" s="46"/>
      <c r="O109" s="48"/>
    </row>
    <row r="110" spans="1:20" s="2" customFormat="1" ht="39.75" customHeight="1">
      <c r="A110" s="61" t="s">
        <v>88</v>
      </c>
      <c r="B110" s="58"/>
      <c r="C110" s="59"/>
      <c r="D110" s="36">
        <f>R107</f>
        <v>31.873917110266163</v>
      </c>
      <c r="E110" s="5"/>
      <c r="F110" s="5"/>
      <c r="G110" s="5"/>
      <c r="N110" s="2" t="s">
        <v>97</v>
      </c>
      <c r="O110" s="54">
        <v>212408.69</v>
      </c>
      <c r="R110" s="2">
        <f>O110/P106*Q106/P105*Q105</f>
        <v>5.771162431959981</v>
      </c>
    </row>
    <row r="111" spans="1:20" s="2" customFormat="1" ht="39" customHeight="1">
      <c r="A111" s="61" t="s">
        <v>74</v>
      </c>
      <c r="B111" s="58"/>
      <c r="C111" s="59"/>
      <c r="D111" s="9">
        <f>D92</f>
        <v>80</v>
      </c>
      <c r="E111" s="5"/>
      <c r="F111" s="5"/>
      <c r="G111" s="5"/>
    </row>
    <row r="112" spans="1:20" s="2" customFormat="1" ht="41.25" customHeight="1">
      <c r="A112" s="62" t="s">
        <v>87</v>
      </c>
      <c r="B112" s="58"/>
      <c r="C112" s="59"/>
      <c r="D112" s="9">
        <f>(D107+D108+D109+D111)/D110</f>
        <v>3.31615856223917</v>
      </c>
      <c r="E112" s="5"/>
      <c r="F112" s="5"/>
      <c r="G112" s="5"/>
    </row>
    <row r="113" spans="1:15" s="2" customFormat="1" ht="24" customHeight="1">
      <c r="A113" s="60" t="s">
        <v>51</v>
      </c>
      <c r="B113" s="58"/>
      <c r="C113" s="59"/>
      <c r="D113" s="11">
        <f>D101+D106</f>
        <v>4998.4278847649057</v>
      </c>
      <c r="E113" s="5"/>
      <c r="F113" s="5"/>
      <c r="G113" s="12"/>
    </row>
    <row r="114" spans="1:15" s="2" customFormat="1" ht="21">
      <c r="A114" s="63" t="s">
        <v>172</v>
      </c>
      <c r="B114" s="58"/>
      <c r="C114" s="59"/>
      <c r="D114" s="9">
        <f>D113*7</f>
        <v>34988.995193354342</v>
      </c>
      <c r="E114" s="5"/>
      <c r="F114" s="5"/>
      <c r="G114" s="5"/>
      <c r="O114" s="2" t="s">
        <v>110</v>
      </c>
    </row>
    <row r="115" spans="1:15" s="2" customFormat="1" ht="22.5" customHeight="1">
      <c r="A115" s="57" t="s">
        <v>173</v>
      </c>
      <c r="B115" s="58"/>
      <c r="C115" s="59"/>
      <c r="D115" s="9">
        <f>D114/10</f>
        <v>3498.899519335434</v>
      </c>
      <c r="E115" s="5"/>
      <c r="F115" s="5"/>
      <c r="G115" s="5"/>
      <c r="O115" s="2" t="s">
        <v>109</v>
      </c>
    </row>
    <row r="116" spans="1:15" s="2" customFormat="1" ht="21" customHeight="1">
      <c r="A116" s="57" t="s">
        <v>52</v>
      </c>
      <c r="B116" s="58"/>
      <c r="C116" s="59"/>
      <c r="D116" s="37">
        <f>ROUND(D113/10,2)</f>
        <v>499.84</v>
      </c>
      <c r="E116" s="5"/>
      <c r="F116" s="5"/>
      <c r="G116" s="5"/>
      <c r="O116" s="2" t="s">
        <v>109</v>
      </c>
    </row>
    <row r="117" spans="1:15" s="2" customFormat="1" ht="21" customHeight="1">
      <c r="A117" s="57" t="s">
        <v>53</v>
      </c>
      <c r="B117" s="58"/>
      <c r="C117" s="59"/>
      <c r="D117" s="55">
        <f>ROUND(D116/8,2)</f>
        <v>62.48</v>
      </c>
      <c r="E117" s="5"/>
      <c r="F117" s="5"/>
      <c r="G117" s="5"/>
      <c r="O117" s="2" t="s">
        <v>111</v>
      </c>
    </row>
    <row r="118" spans="1:15" s="2" customFormat="1" ht="20.25">
      <c r="A118" s="5"/>
      <c r="B118" s="5"/>
      <c r="C118" s="5"/>
      <c r="D118" s="5"/>
      <c r="E118" s="5"/>
      <c r="F118" s="5"/>
      <c r="G118" s="5"/>
    </row>
    <row r="119" spans="1:15" s="2" customFormat="1" ht="20.25">
      <c r="A119" s="5"/>
      <c r="B119" s="5"/>
      <c r="C119" s="5"/>
      <c r="D119" s="5"/>
      <c r="E119" s="5"/>
      <c r="F119" s="5"/>
      <c r="G119" s="5"/>
    </row>
    <row r="120" spans="1:15" s="2" customFormat="1" ht="20.25">
      <c r="A120" s="5"/>
      <c r="B120" s="5"/>
      <c r="C120" s="5"/>
      <c r="D120" s="5"/>
      <c r="E120" s="5"/>
      <c r="F120" s="5"/>
      <c r="G120" s="5"/>
    </row>
    <row r="121" spans="1:15" s="2" customFormat="1" ht="20.25">
      <c r="A121" s="5"/>
      <c r="B121" s="5"/>
      <c r="C121" s="5"/>
      <c r="D121" s="5"/>
      <c r="E121" s="5"/>
      <c r="F121" s="5"/>
      <c r="G121" s="5"/>
    </row>
    <row r="122" spans="1:15" s="2" customFormat="1" ht="20.25">
      <c r="A122" s="5" t="s">
        <v>95</v>
      </c>
      <c r="B122" s="5"/>
      <c r="C122" s="5"/>
      <c r="E122" s="5" t="s">
        <v>96</v>
      </c>
      <c r="F122" s="5"/>
      <c r="G122" s="5"/>
    </row>
    <row r="123" spans="1:15" s="2" customFormat="1" ht="20.25">
      <c r="A123" s="5"/>
      <c r="B123" s="5"/>
      <c r="C123" s="5"/>
      <c r="D123" s="5"/>
      <c r="E123" s="5"/>
      <c r="F123" s="5"/>
      <c r="G123" s="5"/>
    </row>
    <row r="124" spans="1:15" s="2" customFormat="1" ht="20.25">
      <c r="B124" s="5"/>
      <c r="C124" s="5"/>
      <c r="D124" s="5"/>
      <c r="E124" s="5"/>
      <c r="F124" s="5"/>
      <c r="G124" s="5"/>
    </row>
    <row r="125" spans="1:15" s="2" customFormat="1" ht="20.25">
      <c r="A125" s="41" t="s">
        <v>54</v>
      </c>
      <c r="B125" s="5"/>
      <c r="C125" s="5"/>
      <c r="D125" s="5"/>
      <c r="E125" s="5"/>
      <c r="F125" s="5"/>
      <c r="G125" s="5"/>
    </row>
    <row r="126" spans="1:15" s="2" customFormat="1">
      <c r="A126" s="41" t="s">
        <v>105</v>
      </c>
    </row>
    <row r="127" spans="1:15" s="2" customFormat="1"/>
    <row r="128" spans="1:15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</sheetData>
  <mergeCells count="36">
    <mergeCell ref="A117:C117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05:C105"/>
    <mergeCell ref="A79:B79"/>
    <mergeCell ref="A80:B80"/>
    <mergeCell ref="A81:B81"/>
    <mergeCell ref="A96:D96"/>
    <mergeCell ref="A97:D97"/>
    <mergeCell ref="A98:D98"/>
    <mergeCell ref="A100:C100"/>
    <mergeCell ref="A101:C101"/>
    <mergeCell ref="A102:C102"/>
    <mergeCell ref="A103:C103"/>
    <mergeCell ref="A104:C104"/>
    <mergeCell ref="A78:B78"/>
    <mergeCell ref="A1:F1"/>
    <mergeCell ref="A2:F2"/>
    <mergeCell ref="A4:G4"/>
    <mergeCell ref="A55:B55"/>
    <mergeCell ref="A71:B71"/>
    <mergeCell ref="A72:B72"/>
    <mergeCell ref="A73:B73"/>
    <mergeCell ref="A74:B74"/>
    <mergeCell ref="A75:B75"/>
    <mergeCell ref="A76:B76"/>
    <mergeCell ref="A77:B77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49" max="5" man="1"/>
    <brk id="94" max="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T152"/>
  <sheetViews>
    <sheetView workbookViewId="0">
      <selection activeCell="C47" sqref="C47:D47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4.85546875" style="3" customWidth="1"/>
    <col min="16" max="16" width="9.140625" style="3"/>
    <col min="17" max="17" width="8.5703125" style="3" customWidth="1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177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170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171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163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(B27+B68)/12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178</v>
      </c>
      <c r="B38" s="13">
        <v>27588.6</v>
      </c>
      <c r="C38" s="13">
        <v>72</v>
      </c>
      <c r="D38" s="13">
        <v>8</v>
      </c>
      <c r="E38" s="15">
        <f>B38/C38*D38</f>
        <v>3065.3999999999996</v>
      </c>
      <c r="F38" s="16">
        <f>E38*0.302</f>
        <v>925.75079999999991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3065.3999999999996</v>
      </c>
      <c r="F39" s="18">
        <f>SUM(F38:F38)</f>
        <v>925.75079999999991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53" t="s">
        <v>179</v>
      </c>
      <c r="B47" s="8" t="s">
        <v>104</v>
      </c>
      <c r="C47" s="17">
        <v>50</v>
      </c>
      <c r="D47" s="17">
        <v>10</v>
      </c>
      <c r="E47" s="9">
        <f t="shared" ref="E47:E48" si="0">C47*D47</f>
        <v>500</v>
      </c>
      <c r="F47" s="21"/>
      <c r="G47" s="22"/>
    </row>
    <row r="48" spans="1:7" s="2" customFormat="1" ht="20.25">
      <c r="A48" s="7" t="s">
        <v>103</v>
      </c>
      <c r="B48" s="8" t="s">
        <v>108</v>
      </c>
      <c r="C48" s="9">
        <v>280</v>
      </c>
      <c r="D48" s="7">
        <v>2</v>
      </c>
      <c r="E48" s="9">
        <f t="shared" si="0"/>
        <v>560</v>
      </c>
      <c r="F48" s="23"/>
      <c r="G48" s="24"/>
    </row>
    <row r="49" spans="1:7" s="2" customFormat="1" ht="20.25">
      <c r="A49" s="51" t="s">
        <v>41</v>
      </c>
      <c r="B49" s="52" t="s">
        <v>14</v>
      </c>
      <c r="C49" s="52" t="s">
        <v>14</v>
      </c>
      <c r="D49" s="52" t="s">
        <v>14</v>
      </c>
      <c r="E49" s="36">
        <f>SUM(E47:E48)</f>
        <v>1060</v>
      </c>
      <c r="F49" s="23"/>
      <c r="G49" s="24"/>
    </row>
    <row r="50" spans="1:7" s="2" customFormat="1" ht="20.25">
      <c r="A50" s="51" t="s">
        <v>42</v>
      </c>
      <c r="B50" s="52" t="s">
        <v>14</v>
      </c>
      <c r="C50" s="52" t="s">
        <v>14</v>
      </c>
      <c r="D50" s="52" t="s">
        <v>14</v>
      </c>
      <c r="E50" s="36">
        <f>E49/7</f>
        <v>151.42857142857142</v>
      </c>
      <c r="F50" s="23"/>
      <c r="G50" s="24"/>
    </row>
    <row r="51" spans="1:7" s="2" customFormat="1" ht="20.25">
      <c r="A51" s="24"/>
      <c r="B51" s="22"/>
      <c r="C51" s="22"/>
      <c r="D51" s="22"/>
      <c r="E51" s="25"/>
      <c r="F51" s="25"/>
      <c r="G51" s="5"/>
    </row>
    <row r="52" spans="1:7" s="2" customFormat="1" ht="20.25">
      <c r="A52" s="5"/>
      <c r="B52" s="5"/>
      <c r="C52" s="5"/>
      <c r="D52" s="5"/>
      <c r="E52" s="5"/>
      <c r="F52" s="5"/>
      <c r="G52" s="5"/>
    </row>
    <row r="53" spans="1:7" s="2" customFormat="1" ht="20.25">
      <c r="A53" s="5" t="s">
        <v>66</v>
      </c>
      <c r="B53" s="5"/>
      <c r="C53" s="5"/>
      <c r="D53" s="5"/>
      <c r="E53" s="5"/>
      <c r="F53" s="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19.5" customHeight="1">
      <c r="A56" s="73" t="s">
        <v>91</v>
      </c>
      <c r="B56" s="73"/>
      <c r="C56" s="26"/>
      <c r="D56" s="26"/>
      <c r="E56" s="26"/>
      <c r="F56" s="26"/>
      <c r="G56" s="26"/>
    </row>
    <row r="57" spans="1:7" s="2" customFormat="1" ht="20.25">
      <c r="A57" s="27" t="s">
        <v>67</v>
      </c>
      <c r="B57" s="28"/>
      <c r="C57" s="28"/>
      <c r="D57" s="28"/>
      <c r="E57" s="28"/>
      <c r="F57" s="28"/>
      <c r="G57" s="28"/>
    </row>
    <row r="58" spans="1:7" s="2" customFormat="1" ht="20.25">
      <c r="A58" s="5" t="s">
        <v>68</v>
      </c>
      <c r="B58" s="5"/>
      <c r="C58" s="5"/>
      <c r="D58" s="5"/>
      <c r="E58" s="5"/>
      <c r="F58" s="5"/>
      <c r="G58" s="5"/>
    </row>
    <row r="59" spans="1:7" s="2" customFormat="1" ht="20.25">
      <c r="A59" s="5" t="s">
        <v>69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70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89</v>
      </c>
      <c r="B61" s="5"/>
      <c r="C61" s="5"/>
      <c r="D61" s="5"/>
      <c r="E61" s="5"/>
      <c r="F61" s="5"/>
      <c r="G61" s="5"/>
    </row>
    <row r="62" spans="1:7" s="2" customFormat="1" ht="20.25">
      <c r="A62" s="5"/>
      <c r="B62" s="5"/>
      <c r="C62" s="5"/>
      <c r="D62" s="5"/>
      <c r="E62" s="5"/>
      <c r="F62" s="5"/>
      <c r="G62" s="5"/>
    </row>
    <row r="63" spans="1:7" s="2" customFormat="1" ht="20.25" hidden="1">
      <c r="A63" s="7" t="s">
        <v>35</v>
      </c>
      <c r="B63" s="7">
        <v>40.700000000000003</v>
      </c>
      <c r="C63" s="5"/>
      <c r="D63" s="5"/>
      <c r="E63" s="5"/>
      <c r="F63" s="5"/>
      <c r="G63" s="5"/>
    </row>
    <row r="64" spans="1:7" s="2" customFormat="1" ht="20.25" hidden="1">
      <c r="A64" s="7" t="s">
        <v>36</v>
      </c>
      <c r="B64" s="7">
        <v>1832.9</v>
      </c>
      <c r="C64" s="5"/>
      <c r="D64" s="5"/>
      <c r="E64" s="5"/>
      <c r="F64" s="5"/>
      <c r="G64" s="5"/>
    </row>
    <row r="65" spans="1:7" s="2" customFormat="1" ht="20.25" hidden="1">
      <c r="A65" s="7" t="s">
        <v>37</v>
      </c>
      <c r="B65" s="7">
        <v>18.899999999999999</v>
      </c>
      <c r="C65" s="5"/>
      <c r="D65" s="5"/>
      <c r="E65" s="5"/>
      <c r="F65" s="5"/>
      <c r="G65" s="5"/>
    </row>
    <row r="66" spans="1:7" s="2" customFormat="1" ht="20.25" hidden="1">
      <c r="A66" s="7" t="s">
        <v>38</v>
      </c>
      <c r="B66" s="7">
        <v>10.9</v>
      </c>
      <c r="C66" s="5"/>
      <c r="D66" s="5"/>
      <c r="E66" s="5"/>
      <c r="F66" s="5"/>
      <c r="G66" s="5"/>
    </row>
    <row r="67" spans="1:7" s="2" customFormat="1" ht="20.25" hidden="1">
      <c r="A67" s="7" t="s">
        <v>39</v>
      </c>
      <c r="B67" s="7">
        <v>407.78</v>
      </c>
      <c r="C67" s="5"/>
      <c r="D67" s="5"/>
      <c r="E67" s="5"/>
      <c r="F67" s="5"/>
      <c r="G67" s="5"/>
    </row>
    <row r="68" spans="1:7" s="2" customFormat="1" ht="20.25" hidden="1">
      <c r="A68" s="29" t="s">
        <v>40</v>
      </c>
      <c r="B68" s="29">
        <f>SUM(B63:B67)</f>
        <v>2311.1800000000003</v>
      </c>
      <c r="C68" s="5"/>
      <c r="D68" s="5"/>
      <c r="E68" s="5"/>
      <c r="F68" s="5"/>
      <c r="G68" s="5"/>
    </row>
    <row r="69" spans="1:7" s="2" customFormat="1" ht="20.25">
      <c r="A69" s="5" t="s">
        <v>57</v>
      </c>
      <c r="B69" s="5"/>
      <c r="C69" s="5"/>
      <c r="D69" s="5"/>
      <c r="E69" s="5"/>
      <c r="F69" s="5"/>
      <c r="G69" s="5"/>
    </row>
    <row r="70" spans="1:7" s="2" customFormat="1" ht="20.25">
      <c r="A70" s="5"/>
      <c r="B70" s="5"/>
      <c r="C70" s="5"/>
      <c r="D70" s="5"/>
      <c r="E70" s="5"/>
      <c r="F70" s="5"/>
      <c r="G70" s="5"/>
    </row>
    <row r="71" spans="1:7" s="2" customFormat="1" ht="20.25">
      <c r="A71" s="5"/>
      <c r="B71" s="30"/>
      <c r="C71" s="5"/>
      <c r="D71" s="5"/>
      <c r="E71" s="5"/>
      <c r="F71" s="5"/>
      <c r="G71" s="5"/>
    </row>
    <row r="72" spans="1:7" s="2" customFormat="1" ht="20.25">
      <c r="A72" s="68" t="s">
        <v>22</v>
      </c>
      <c r="B72" s="70"/>
      <c r="C72" s="31"/>
      <c r="D72" s="5"/>
      <c r="E72" s="5"/>
      <c r="F72" s="5"/>
      <c r="G72" s="5"/>
    </row>
    <row r="73" spans="1:7" s="2" customFormat="1" ht="33" customHeight="1">
      <c r="A73" s="61" t="s">
        <v>23</v>
      </c>
      <c r="B73" s="64"/>
      <c r="C73" s="9">
        <v>5396020</v>
      </c>
      <c r="D73" s="5"/>
      <c r="F73" s="25"/>
      <c r="G73" s="5"/>
    </row>
    <row r="74" spans="1:7" s="2" customFormat="1" ht="38.25" customHeight="1">
      <c r="A74" s="61" t="s">
        <v>24</v>
      </c>
      <c r="B74" s="64"/>
      <c r="C74" s="32">
        <v>1000897.15</v>
      </c>
      <c r="D74" s="5"/>
      <c r="F74" s="56"/>
      <c r="G74" s="5"/>
    </row>
    <row r="75" spans="1:7" s="2" customFormat="1" ht="42.75" customHeight="1">
      <c r="A75" s="61" t="s">
        <v>25</v>
      </c>
      <c r="B75" s="64"/>
      <c r="C75" s="32">
        <v>533978.53</v>
      </c>
      <c r="D75" s="5"/>
      <c r="F75" s="56"/>
      <c r="G75" s="5"/>
    </row>
    <row r="76" spans="1:7" s="2" customFormat="1" ht="31.5" hidden="1" customHeight="1">
      <c r="A76" s="61" t="s">
        <v>26</v>
      </c>
      <c r="B76" s="64"/>
      <c r="C76" s="32">
        <v>5978.9</v>
      </c>
      <c r="D76" s="5"/>
      <c r="E76" s="5"/>
      <c r="F76" s="5"/>
      <c r="G76" s="5"/>
    </row>
    <row r="77" spans="1:7" s="2" customFormat="1" ht="54" hidden="1" customHeight="1">
      <c r="A77" s="61" t="s">
        <v>81</v>
      </c>
      <c r="B77" s="64"/>
      <c r="C77" s="32">
        <v>49</v>
      </c>
      <c r="D77" s="5"/>
      <c r="E77" s="5"/>
      <c r="F77" s="5"/>
      <c r="G77" s="5"/>
    </row>
    <row r="78" spans="1:7" s="2" customFormat="1" ht="40.5" customHeight="1">
      <c r="A78" s="61" t="s">
        <v>136</v>
      </c>
      <c r="B78" s="64"/>
      <c r="C78" s="9">
        <v>1578</v>
      </c>
      <c r="D78" s="5"/>
      <c r="E78" s="5"/>
      <c r="F78" s="5"/>
      <c r="G78" s="5"/>
    </row>
    <row r="79" spans="1:7" s="2" customFormat="1" ht="36.75" customHeight="1">
      <c r="A79" s="61" t="s">
        <v>84</v>
      </c>
      <c r="B79" s="64"/>
      <c r="C79" s="9">
        <v>10</v>
      </c>
      <c r="D79" s="5"/>
      <c r="E79" s="5"/>
      <c r="F79" s="5"/>
      <c r="G79" s="5"/>
    </row>
    <row r="80" spans="1:7" s="2" customFormat="1" ht="31.5" customHeight="1">
      <c r="A80" s="61" t="s">
        <v>26</v>
      </c>
      <c r="B80" s="64"/>
      <c r="C80" s="49">
        <v>11592</v>
      </c>
      <c r="D80" s="5"/>
      <c r="E80" s="5"/>
      <c r="F80" s="5"/>
      <c r="G80" s="5"/>
    </row>
    <row r="81" spans="1:7" s="2" customFormat="1" ht="47.25" customHeight="1">
      <c r="A81" s="61" t="s">
        <v>90</v>
      </c>
      <c r="B81" s="64"/>
      <c r="C81" s="32">
        <v>273.7</v>
      </c>
      <c r="D81" s="5"/>
      <c r="E81" s="5"/>
      <c r="F81" s="5"/>
      <c r="G81" s="5"/>
    </row>
    <row r="82" spans="1:7" s="2" customFormat="1" ht="80.25" customHeight="1">
      <c r="A82" s="61" t="s">
        <v>94</v>
      </c>
      <c r="B82" s="64"/>
      <c r="C82" s="9">
        <f>(C73+C74+C75)/12/C78*C79/C80*C81</f>
        <v>86.420652724968306</v>
      </c>
      <c r="D82" s="5"/>
      <c r="E82" s="5"/>
      <c r="F82" s="5"/>
      <c r="G82" s="5"/>
    </row>
    <row r="83" spans="1:7" s="2" customFormat="1" ht="29.25" customHeight="1">
      <c r="A83" s="38"/>
      <c r="B83" s="38"/>
      <c r="C83" s="25"/>
      <c r="D83" s="5"/>
      <c r="E83" s="5"/>
      <c r="F83" s="5"/>
      <c r="G83" s="5"/>
    </row>
    <row r="84" spans="1:7" s="2" customFormat="1" ht="21.75" customHeight="1">
      <c r="A84" s="38"/>
      <c r="B84" s="38"/>
      <c r="C84" s="25"/>
      <c r="D84" s="5"/>
      <c r="E84" s="5"/>
      <c r="F84" s="5"/>
      <c r="G84" s="5"/>
    </row>
    <row r="85" spans="1:7" s="2" customFormat="1" ht="20.25">
      <c r="A85" s="5"/>
      <c r="B85" s="5"/>
      <c r="C85" s="5"/>
      <c r="D85" s="5"/>
      <c r="E85" s="5"/>
      <c r="F85" s="5"/>
      <c r="G85" s="5"/>
    </row>
    <row r="86" spans="1:7" s="2" customFormat="1" ht="20.25">
      <c r="A86" s="5" t="s">
        <v>83</v>
      </c>
      <c r="B86" s="5"/>
      <c r="C86" s="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81">
      <c r="A88" s="14" t="s">
        <v>27</v>
      </c>
      <c r="B88" s="14" t="s">
        <v>28</v>
      </c>
      <c r="C88" s="14" t="s">
        <v>11</v>
      </c>
      <c r="D88" s="14" t="s">
        <v>71</v>
      </c>
      <c r="E88" s="5"/>
      <c r="F88" s="5"/>
      <c r="G88" s="5"/>
    </row>
    <row r="89" spans="1:7" s="2" customFormat="1" ht="20.25">
      <c r="A89" s="8">
        <v>1</v>
      </c>
      <c r="B89" s="8">
        <v>2</v>
      </c>
      <c r="C89" s="8">
        <v>3</v>
      </c>
      <c r="D89" s="8" t="s">
        <v>29</v>
      </c>
      <c r="E89" s="5"/>
      <c r="F89" s="5"/>
      <c r="G89" s="5"/>
    </row>
    <row r="90" spans="1:7" s="2" customFormat="1" ht="20.25">
      <c r="A90" s="53" t="s">
        <v>100</v>
      </c>
      <c r="B90" s="17">
        <v>3</v>
      </c>
      <c r="C90" s="17">
        <v>100</v>
      </c>
      <c r="D90" s="33">
        <f t="shared" ref="D90:D91" si="1">B90*C90</f>
        <v>300</v>
      </c>
      <c r="E90" s="5"/>
      <c r="F90" s="5"/>
      <c r="G90" s="5"/>
    </row>
    <row r="91" spans="1:7" s="2" customFormat="1" ht="20.25">
      <c r="A91" s="7" t="s">
        <v>77</v>
      </c>
      <c r="B91" s="7">
        <v>5</v>
      </c>
      <c r="C91" s="31">
        <v>15</v>
      </c>
      <c r="D91" s="33">
        <f t="shared" si="1"/>
        <v>75</v>
      </c>
      <c r="E91" s="5"/>
      <c r="F91" s="5"/>
      <c r="G91" s="5"/>
    </row>
    <row r="92" spans="1:7" s="2" customFormat="1" ht="20.25">
      <c r="A92" s="29" t="s">
        <v>41</v>
      </c>
      <c r="B92" s="34" t="s">
        <v>14</v>
      </c>
      <c r="C92" s="34" t="s">
        <v>14</v>
      </c>
      <c r="D92" s="35">
        <f>SUM(D90:D91)</f>
        <v>375</v>
      </c>
      <c r="E92" s="5"/>
      <c r="F92" s="5"/>
      <c r="G92" s="5"/>
    </row>
    <row r="93" spans="1:7" s="2" customFormat="1" ht="20.25">
      <c r="A93" s="7" t="s">
        <v>42</v>
      </c>
      <c r="B93" s="34" t="s">
        <v>14</v>
      </c>
      <c r="C93" s="34" t="s">
        <v>14</v>
      </c>
      <c r="D93" s="33">
        <f>D92/7</f>
        <v>53.571428571428569</v>
      </c>
      <c r="E93" s="5"/>
      <c r="F93" s="5"/>
      <c r="G93" s="5"/>
    </row>
    <row r="94" spans="1:7" s="2" customFormat="1" ht="20.25">
      <c r="A94" s="5"/>
      <c r="B94" s="5"/>
      <c r="C94" s="5"/>
      <c r="D94" s="5"/>
      <c r="E94" s="5"/>
      <c r="F94" s="5"/>
      <c r="G94" s="5"/>
    </row>
    <row r="95" spans="1:7" s="2" customFormat="1" ht="20.25">
      <c r="A95" s="5"/>
      <c r="B95" s="5"/>
      <c r="C95" s="5"/>
      <c r="D95" s="5"/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65" t="s">
        <v>55</v>
      </c>
      <c r="B97" s="65"/>
      <c r="C97" s="65"/>
      <c r="D97" s="65"/>
      <c r="E97" s="5"/>
      <c r="F97" s="5"/>
      <c r="G97" s="5"/>
    </row>
    <row r="98" spans="1:20" s="2" customFormat="1" ht="20.25">
      <c r="A98" s="66" t="s">
        <v>117</v>
      </c>
      <c r="B98" s="66"/>
      <c r="C98" s="66"/>
      <c r="D98" s="66"/>
      <c r="E98" s="5"/>
      <c r="F98" s="5"/>
      <c r="G98" s="5"/>
    </row>
    <row r="99" spans="1:20" s="2" customFormat="1" ht="18" customHeight="1">
      <c r="A99" s="67" t="s">
        <v>56</v>
      </c>
      <c r="B99" s="67"/>
      <c r="C99" s="67"/>
      <c r="D99" s="67"/>
      <c r="E99" s="5"/>
      <c r="F99" s="5"/>
      <c r="G99" s="5"/>
    </row>
    <row r="100" spans="1:20" s="2" customFormat="1" ht="20.25">
      <c r="A100" s="5"/>
      <c r="B100" s="5"/>
      <c r="C100" s="5"/>
      <c r="D100" s="5"/>
      <c r="E100" s="5"/>
      <c r="F100" s="5"/>
      <c r="G100" s="5"/>
    </row>
    <row r="101" spans="1:20" s="2" customFormat="1" ht="20.25">
      <c r="A101" s="68" t="s">
        <v>43</v>
      </c>
      <c r="B101" s="69"/>
      <c r="C101" s="70"/>
      <c r="D101" s="7" t="s">
        <v>50</v>
      </c>
      <c r="E101" s="5"/>
      <c r="F101" s="5"/>
      <c r="G101" s="5"/>
    </row>
    <row r="102" spans="1:20" s="2" customFormat="1" ht="21">
      <c r="A102" s="71" t="s">
        <v>44</v>
      </c>
      <c r="B102" s="58"/>
      <c r="C102" s="59"/>
      <c r="D102" s="11">
        <f>SUM(D103:D106)</f>
        <v>4142.579371428571</v>
      </c>
      <c r="E102" s="5"/>
      <c r="F102" s="5"/>
      <c r="G102" s="5"/>
    </row>
    <row r="103" spans="1:20" s="2" customFormat="1" ht="21" customHeight="1">
      <c r="A103" s="61" t="s">
        <v>46</v>
      </c>
      <c r="B103" s="58"/>
      <c r="C103" s="59"/>
      <c r="D103" s="9">
        <f>E39</f>
        <v>3065.3999999999996</v>
      </c>
      <c r="E103" s="5"/>
      <c r="F103" s="5"/>
      <c r="G103" s="5"/>
    </row>
    <row r="104" spans="1:20" s="2" customFormat="1" ht="22.5" customHeight="1">
      <c r="A104" s="61" t="s">
        <v>47</v>
      </c>
      <c r="B104" s="58"/>
      <c r="C104" s="59"/>
      <c r="D104" s="9">
        <f>F39</f>
        <v>925.75079999999991</v>
      </c>
      <c r="E104" s="5"/>
      <c r="F104" s="5"/>
      <c r="G104" s="5"/>
    </row>
    <row r="105" spans="1:20" s="2" customFormat="1" ht="22.5" customHeight="1">
      <c r="A105" s="61" t="s">
        <v>48</v>
      </c>
      <c r="B105" s="58"/>
      <c r="C105" s="59"/>
      <c r="D105" s="9">
        <v>0</v>
      </c>
      <c r="E105" s="5"/>
      <c r="F105" s="5"/>
      <c r="G105" s="5"/>
    </row>
    <row r="106" spans="1:20" s="2" customFormat="1" ht="39" customHeight="1">
      <c r="A106" s="61" t="s">
        <v>73</v>
      </c>
      <c r="B106" s="58"/>
      <c r="C106" s="59"/>
      <c r="D106" s="9">
        <f>E50</f>
        <v>151.42857142857142</v>
      </c>
      <c r="E106" s="5"/>
      <c r="F106" s="5"/>
      <c r="G106" s="5"/>
      <c r="P106" s="2">
        <v>11592</v>
      </c>
      <c r="Q106" s="2">
        <v>49.7</v>
      </c>
      <c r="T106" s="2" t="s">
        <v>102</v>
      </c>
    </row>
    <row r="107" spans="1:20" s="2" customFormat="1" ht="21">
      <c r="A107" s="60" t="s">
        <v>45</v>
      </c>
      <c r="B107" s="58"/>
      <c r="C107" s="59"/>
      <c r="D107" s="11">
        <f>SUM(D108:D112)*D113</f>
        <v>855.88854717781021</v>
      </c>
      <c r="E107" s="5"/>
      <c r="F107" s="5"/>
      <c r="G107" s="5"/>
      <c r="O107" s="2" t="s">
        <v>99</v>
      </c>
      <c r="P107" s="2">
        <v>1578</v>
      </c>
      <c r="Q107" s="2">
        <v>10</v>
      </c>
      <c r="R107" s="2">
        <v>1.302</v>
      </c>
      <c r="T107" s="2" t="s">
        <v>101</v>
      </c>
    </row>
    <row r="108" spans="1:20" s="2" customFormat="1" ht="40.5" customHeight="1">
      <c r="A108" s="61" t="s">
        <v>72</v>
      </c>
      <c r="B108" s="58"/>
      <c r="C108" s="59"/>
      <c r="D108" s="9">
        <f>R109</f>
        <v>4.2350479087452468</v>
      </c>
      <c r="E108" s="5"/>
      <c r="F108" s="5"/>
      <c r="G108" s="5"/>
      <c r="I108" s="46"/>
      <c r="L108" s="2" t="s">
        <v>98</v>
      </c>
      <c r="M108" s="2" t="s">
        <v>137</v>
      </c>
      <c r="O108" s="50">
        <v>3863.06</v>
      </c>
      <c r="R108" s="2">
        <f>O108/P107*Q107*R107</f>
        <v>31.873917110266163</v>
      </c>
    </row>
    <row r="109" spans="1:20" s="2" customFormat="1" ht="42" customHeight="1">
      <c r="A109" s="61" t="s">
        <v>92</v>
      </c>
      <c r="B109" s="58"/>
      <c r="C109" s="59"/>
      <c r="D109" s="9">
        <f>C82</f>
        <v>86.420652724968306</v>
      </c>
      <c r="E109" s="5"/>
      <c r="F109" s="5"/>
      <c r="G109" s="5"/>
      <c r="I109" s="46"/>
      <c r="L109" s="2" t="s">
        <v>82</v>
      </c>
      <c r="O109" s="50">
        <v>513.28</v>
      </c>
      <c r="R109" s="2">
        <f>O109/P107*Q107*R107</f>
        <v>4.2350479087452468</v>
      </c>
    </row>
    <row r="110" spans="1:20" s="2" customFormat="1" ht="39.75" customHeight="1">
      <c r="A110" s="61" t="s">
        <v>49</v>
      </c>
      <c r="B110" s="58"/>
      <c r="C110" s="59"/>
      <c r="D110" s="36">
        <f>R111</f>
        <v>5.771162431959981</v>
      </c>
      <c r="E110" s="5"/>
      <c r="F110" s="5"/>
      <c r="G110" s="5"/>
      <c r="I110" s="46"/>
      <c r="O110" s="48"/>
    </row>
    <row r="111" spans="1:20" s="2" customFormat="1" ht="39.75" customHeight="1">
      <c r="A111" s="61" t="s">
        <v>88</v>
      </c>
      <c r="B111" s="58"/>
      <c r="C111" s="59"/>
      <c r="D111" s="36">
        <f>R108</f>
        <v>31.873917110266163</v>
      </c>
      <c r="E111" s="5"/>
      <c r="F111" s="5"/>
      <c r="G111" s="5"/>
      <c r="N111" s="2" t="s">
        <v>97</v>
      </c>
      <c r="O111" s="54">
        <v>212408.69</v>
      </c>
      <c r="R111" s="2">
        <f>O111/P107*Q107/P106*Q106</f>
        <v>5.771162431959981</v>
      </c>
    </row>
    <row r="112" spans="1:20" s="2" customFormat="1" ht="39" customHeight="1">
      <c r="A112" s="61" t="s">
        <v>74</v>
      </c>
      <c r="B112" s="58"/>
      <c r="C112" s="59"/>
      <c r="D112" s="9">
        <f>D93</f>
        <v>53.571428571428569</v>
      </c>
      <c r="E112" s="5"/>
      <c r="F112" s="5"/>
      <c r="G112" s="5"/>
    </row>
    <row r="113" spans="1:15" s="2" customFormat="1" ht="41.25" customHeight="1">
      <c r="A113" s="62" t="s">
        <v>87</v>
      </c>
      <c r="B113" s="58"/>
      <c r="C113" s="59"/>
      <c r="D113" s="9">
        <f>(D108+D109+D110+D112)/D111</f>
        <v>4.7059886338472552</v>
      </c>
      <c r="E113" s="5"/>
      <c r="F113" s="5"/>
      <c r="G113" s="5"/>
    </row>
    <row r="114" spans="1:15" s="2" customFormat="1" ht="24" customHeight="1">
      <c r="A114" s="60" t="s">
        <v>51</v>
      </c>
      <c r="B114" s="58"/>
      <c r="C114" s="59"/>
      <c r="D114" s="11">
        <f>D102+D107</f>
        <v>4998.4679186063813</v>
      </c>
      <c r="E114" s="5"/>
      <c r="F114" s="5"/>
      <c r="G114" s="12"/>
    </row>
    <row r="115" spans="1:15" s="2" customFormat="1" ht="21">
      <c r="A115" s="63" t="s">
        <v>172</v>
      </c>
      <c r="B115" s="58"/>
      <c r="C115" s="59"/>
      <c r="D115" s="9">
        <f>D114*7</f>
        <v>34989.27543024467</v>
      </c>
      <c r="E115" s="5"/>
      <c r="F115" s="5"/>
      <c r="G115" s="5"/>
      <c r="O115" s="2" t="s">
        <v>110</v>
      </c>
    </row>
    <row r="116" spans="1:15" s="2" customFormat="1" ht="22.5" customHeight="1">
      <c r="A116" s="57" t="s">
        <v>173</v>
      </c>
      <c r="B116" s="58"/>
      <c r="C116" s="59"/>
      <c r="D116" s="9">
        <f>D115/10</f>
        <v>3498.927543024467</v>
      </c>
      <c r="E116" s="5"/>
      <c r="F116" s="5"/>
      <c r="G116" s="5"/>
      <c r="O116" s="2" t="s">
        <v>109</v>
      </c>
    </row>
    <row r="117" spans="1:15" s="2" customFormat="1" ht="21" customHeight="1">
      <c r="A117" s="57" t="s">
        <v>52</v>
      </c>
      <c r="B117" s="58"/>
      <c r="C117" s="59"/>
      <c r="D117" s="37">
        <f>ROUND(D114/10,2)</f>
        <v>499.85</v>
      </c>
      <c r="E117" s="5"/>
      <c r="F117" s="5"/>
      <c r="G117" s="5"/>
      <c r="O117" s="2" t="s">
        <v>109</v>
      </c>
    </row>
    <row r="118" spans="1:15" s="2" customFormat="1" ht="21" customHeight="1">
      <c r="A118" s="57" t="s">
        <v>53</v>
      </c>
      <c r="B118" s="58"/>
      <c r="C118" s="59"/>
      <c r="D118" s="55">
        <f>ROUND(D117/8,2)</f>
        <v>62.48</v>
      </c>
      <c r="E118" s="5"/>
      <c r="F118" s="5"/>
      <c r="G118" s="5"/>
      <c r="O118" s="2" t="s">
        <v>111</v>
      </c>
    </row>
    <row r="119" spans="1:15" s="2" customFormat="1" ht="20.25">
      <c r="A119" s="5"/>
      <c r="B119" s="5"/>
      <c r="C119" s="5"/>
      <c r="D119" s="5"/>
      <c r="E119" s="5"/>
      <c r="F119" s="5"/>
      <c r="G119" s="5"/>
    </row>
    <row r="120" spans="1:15" s="2" customFormat="1" ht="20.25">
      <c r="A120" s="5"/>
      <c r="B120" s="5"/>
      <c r="C120" s="5"/>
      <c r="D120" s="5"/>
      <c r="E120" s="5"/>
      <c r="F120" s="5"/>
      <c r="G120" s="5"/>
    </row>
    <row r="121" spans="1:15" s="2" customFormat="1" ht="20.25">
      <c r="A121" s="5"/>
      <c r="B121" s="5"/>
      <c r="C121" s="5"/>
      <c r="D121" s="5"/>
      <c r="E121" s="5"/>
      <c r="F121" s="5"/>
      <c r="G121" s="5"/>
    </row>
    <row r="122" spans="1:15" s="2" customFormat="1" ht="20.25">
      <c r="A122" s="5"/>
      <c r="B122" s="5"/>
      <c r="C122" s="5"/>
      <c r="D122" s="5"/>
      <c r="E122" s="5"/>
      <c r="F122" s="5"/>
      <c r="G122" s="5"/>
    </row>
    <row r="123" spans="1:15" s="2" customFormat="1" ht="20.25">
      <c r="A123" s="5" t="s">
        <v>95</v>
      </c>
      <c r="B123" s="5"/>
      <c r="C123" s="5"/>
      <c r="E123" s="5" t="s">
        <v>96</v>
      </c>
      <c r="F123" s="5"/>
      <c r="G123" s="5"/>
    </row>
    <row r="124" spans="1:15" s="2" customFormat="1" ht="20.25">
      <c r="A124" s="5"/>
      <c r="B124" s="5"/>
      <c r="C124" s="5"/>
      <c r="D124" s="5"/>
      <c r="E124" s="5"/>
      <c r="F124" s="5"/>
      <c r="G124" s="5"/>
    </row>
    <row r="125" spans="1:15" s="2" customFormat="1" ht="20.25">
      <c r="B125" s="5"/>
      <c r="C125" s="5"/>
      <c r="D125" s="5"/>
      <c r="E125" s="5"/>
      <c r="F125" s="5"/>
      <c r="G125" s="5"/>
    </row>
    <row r="126" spans="1:15" s="2" customFormat="1" ht="20.25">
      <c r="A126" s="41" t="s">
        <v>54</v>
      </c>
      <c r="B126" s="5"/>
      <c r="C126" s="5"/>
      <c r="D126" s="5"/>
      <c r="E126" s="5"/>
      <c r="F126" s="5"/>
      <c r="G126" s="5"/>
    </row>
    <row r="127" spans="1:15" s="2" customFormat="1">
      <c r="A127" s="41" t="s">
        <v>105</v>
      </c>
    </row>
    <row r="128" spans="1:15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</sheetData>
  <mergeCells count="36">
    <mergeCell ref="A118:C118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06:C106"/>
    <mergeCell ref="A80:B80"/>
    <mergeCell ref="A81:B81"/>
    <mergeCell ref="A82:B82"/>
    <mergeCell ref="A97:D97"/>
    <mergeCell ref="A98:D98"/>
    <mergeCell ref="A99:D99"/>
    <mergeCell ref="A101:C101"/>
    <mergeCell ref="A102:C102"/>
    <mergeCell ref="A103:C103"/>
    <mergeCell ref="A104:C104"/>
    <mergeCell ref="A105:C105"/>
    <mergeCell ref="A79:B79"/>
    <mergeCell ref="A1:F1"/>
    <mergeCell ref="A2:F2"/>
    <mergeCell ref="A4:G4"/>
    <mergeCell ref="A56:B56"/>
    <mergeCell ref="A72:B72"/>
    <mergeCell ref="A73:B73"/>
    <mergeCell ref="A74:B74"/>
    <mergeCell ref="A75:B75"/>
    <mergeCell ref="A76:B76"/>
    <mergeCell ref="A77:B77"/>
    <mergeCell ref="A78:B78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0" max="5" man="1"/>
    <brk id="9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55"/>
  <sheetViews>
    <sheetView topLeftCell="A37" workbookViewId="0">
      <selection activeCell="C49" sqref="C49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5.28515625" style="3" customWidth="1"/>
    <col min="16" max="17" width="9.140625" style="3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138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133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(B27+B70)/12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139</v>
      </c>
      <c r="B38" s="13">
        <v>29067.15</v>
      </c>
      <c r="C38" s="13">
        <v>72</v>
      </c>
      <c r="D38" s="13">
        <v>8</v>
      </c>
      <c r="E38" s="15">
        <f>B38/C38*D38</f>
        <v>3229.6833333333334</v>
      </c>
      <c r="F38" s="16">
        <f>E38*0.302</f>
        <v>975.36436666666668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3229.6833333333334</v>
      </c>
      <c r="F39" s="18">
        <f>SUM(F38:F38)</f>
        <v>975.36436666666668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490</v>
      </c>
      <c r="D47" s="7">
        <v>21</v>
      </c>
      <c r="E47" s="9">
        <f t="shared" ref="E47:E50" si="0">C47*D47</f>
        <v>10290</v>
      </c>
      <c r="F47" s="23"/>
      <c r="G47" s="24"/>
    </row>
    <row r="48" spans="1:7" s="2" customFormat="1" ht="20.25">
      <c r="A48" s="7" t="s">
        <v>122</v>
      </c>
      <c r="B48" s="8" t="s">
        <v>104</v>
      </c>
      <c r="C48" s="9">
        <v>26000</v>
      </c>
      <c r="D48" s="7">
        <v>1</v>
      </c>
      <c r="E48" s="9">
        <f t="shared" si="0"/>
        <v>26000</v>
      </c>
      <c r="F48" s="23"/>
      <c r="G48" s="24"/>
    </row>
    <row r="49" spans="1:7" s="2" customFormat="1" ht="20.25">
      <c r="A49" s="7" t="s">
        <v>103</v>
      </c>
      <c r="B49" s="8" t="s">
        <v>108</v>
      </c>
      <c r="C49" s="9">
        <v>280</v>
      </c>
      <c r="D49" s="7">
        <v>5</v>
      </c>
      <c r="E49" s="9">
        <f t="shared" si="0"/>
        <v>1400</v>
      </c>
      <c r="F49" s="23"/>
      <c r="G49" s="24"/>
    </row>
    <row r="50" spans="1:7" s="2" customFormat="1" ht="20.25">
      <c r="A50" s="7" t="s">
        <v>107</v>
      </c>
      <c r="B50" s="8" t="s">
        <v>108</v>
      </c>
      <c r="C50" s="9">
        <v>100</v>
      </c>
      <c r="D50" s="7">
        <v>5</v>
      </c>
      <c r="E50" s="9">
        <f t="shared" si="0"/>
        <v>500</v>
      </c>
      <c r="F50" s="23"/>
      <c r="G50" s="24"/>
    </row>
    <row r="51" spans="1:7" s="2" customFormat="1" ht="20.25">
      <c r="A51" s="51" t="s">
        <v>41</v>
      </c>
      <c r="B51" s="52" t="s">
        <v>14</v>
      </c>
      <c r="C51" s="52" t="s">
        <v>14</v>
      </c>
      <c r="D51" s="52" t="s">
        <v>14</v>
      </c>
      <c r="E51" s="36">
        <f>SUM(E47:E50)</f>
        <v>38190</v>
      </c>
      <c r="F51" s="23"/>
      <c r="G51" s="24"/>
    </row>
    <row r="52" spans="1:7" s="2" customFormat="1" ht="20.25">
      <c r="A52" s="51" t="s">
        <v>42</v>
      </c>
      <c r="B52" s="52" t="s">
        <v>14</v>
      </c>
      <c r="C52" s="52" t="s">
        <v>14</v>
      </c>
      <c r="D52" s="52" t="s">
        <v>14</v>
      </c>
      <c r="E52" s="36">
        <f>E51/8</f>
        <v>4773.75</v>
      </c>
      <c r="F52" s="23"/>
      <c r="G52" s="24"/>
    </row>
    <row r="53" spans="1:7" s="2" customFormat="1" ht="20.25">
      <c r="A53" s="24"/>
      <c r="B53" s="22"/>
      <c r="C53" s="22"/>
      <c r="D53" s="22"/>
      <c r="E53" s="25"/>
      <c r="F53" s="2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 t="s">
        <v>66</v>
      </c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20.25">
      <c r="A57" s="5"/>
      <c r="B57" s="5"/>
      <c r="C57" s="5"/>
      <c r="D57" s="5"/>
      <c r="E57" s="5"/>
      <c r="F57" s="5"/>
      <c r="G57" s="5"/>
    </row>
    <row r="58" spans="1:7" s="2" customFormat="1" ht="19.5" customHeight="1">
      <c r="A58" s="73" t="s">
        <v>91</v>
      </c>
      <c r="B58" s="73"/>
      <c r="C58" s="26"/>
      <c r="D58" s="26"/>
      <c r="E58" s="26"/>
      <c r="F58" s="26"/>
      <c r="G58" s="26"/>
    </row>
    <row r="59" spans="1:7" s="2" customFormat="1" ht="20.25">
      <c r="A59" s="27" t="s">
        <v>67</v>
      </c>
      <c r="B59" s="28"/>
      <c r="C59" s="28"/>
      <c r="D59" s="28"/>
      <c r="E59" s="28"/>
      <c r="F59" s="28"/>
      <c r="G59" s="28"/>
    </row>
    <row r="60" spans="1:7" s="2" customFormat="1" ht="20.25">
      <c r="A60" s="5" t="s">
        <v>68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69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70</v>
      </c>
      <c r="B62" s="5"/>
      <c r="C62" s="5"/>
      <c r="D62" s="5"/>
      <c r="E62" s="5"/>
      <c r="F62" s="5"/>
      <c r="G62" s="5"/>
    </row>
    <row r="63" spans="1:7" s="2" customFormat="1" ht="20.25">
      <c r="A63" s="5" t="s">
        <v>89</v>
      </c>
      <c r="B63" s="5"/>
      <c r="C63" s="5"/>
      <c r="D63" s="5"/>
      <c r="E63" s="5"/>
      <c r="F63" s="5"/>
      <c r="G63" s="5"/>
    </row>
    <row r="64" spans="1:7" s="2" customFormat="1" ht="20.25">
      <c r="A64" s="5"/>
      <c r="B64" s="5"/>
      <c r="C64" s="5"/>
      <c r="D64" s="5"/>
      <c r="E64" s="5"/>
      <c r="F64" s="5"/>
      <c r="G64" s="5"/>
    </row>
    <row r="65" spans="1:7" s="2" customFormat="1" ht="20.25" hidden="1">
      <c r="A65" s="7" t="s">
        <v>35</v>
      </c>
      <c r="B65" s="7">
        <v>40.700000000000003</v>
      </c>
      <c r="C65" s="5"/>
      <c r="D65" s="5"/>
      <c r="E65" s="5"/>
      <c r="F65" s="5"/>
      <c r="G65" s="5"/>
    </row>
    <row r="66" spans="1:7" s="2" customFormat="1" ht="20.25" hidden="1">
      <c r="A66" s="7" t="s">
        <v>36</v>
      </c>
      <c r="B66" s="7">
        <v>1832.9</v>
      </c>
      <c r="C66" s="5"/>
      <c r="D66" s="5"/>
      <c r="E66" s="5"/>
      <c r="F66" s="5"/>
      <c r="G66" s="5"/>
    </row>
    <row r="67" spans="1:7" s="2" customFormat="1" ht="20.25" hidden="1">
      <c r="A67" s="7" t="s">
        <v>37</v>
      </c>
      <c r="B67" s="7">
        <v>18.899999999999999</v>
      </c>
      <c r="C67" s="5"/>
      <c r="D67" s="5"/>
      <c r="E67" s="5"/>
      <c r="F67" s="5"/>
      <c r="G67" s="5"/>
    </row>
    <row r="68" spans="1:7" s="2" customFormat="1" ht="20.25" hidden="1">
      <c r="A68" s="7" t="s">
        <v>38</v>
      </c>
      <c r="B68" s="7">
        <v>10.9</v>
      </c>
      <c r="C68" s="5"/>
      <c r="D68" s="5"/>
      <c r="E68" s="5"/>
      <c r="F68" s="5"/>
      <c r="G68" s="5"/>
    </row>
    <row r="69" spans="1:7" s="2" customFormat="1" ht="20.25" hidden="1">
      <c r="A69" s="7" t="s">
        <v>39</v>
      </c>
      <c r="B69" s="7">
        <v>407.78</v>
      </c>
      <c r="C69" s="5"/>
      <c r="D69" s="5"/>
      <c r="E69" s="5"/>
      <c r="F69" s="5"/>
      <c r="G69" s="5"/>
    </row>
    <row r="70" spans="1:7" s="2" customFormat="1" ht="20.25" hidden="1">
      <c r="A70" s="29" t="s">
        <v>40</v>
      </c>
      <c r="B70" s="29">
        <f>SUM(B65:B69)</f>
        <v>2311.1800000000003</v>
      </c>
      <c r="C70" s="5"/>
      <c r="D70" s="5"/>
      <c r="E70" s="5"/>
      <c r="F70" s="5"/>
      <c r="G70" s="5"/>
    </row>
    <row r="71" spans="1:7" s="2" customFormat="1" ht="20.25">
      <c r="A71" s="5" t="s">
        <v>57</v>
      </c>
      <c r="B71" s="5"/>
      <c r="C71" s="5"/>
      <c r="D71" s="5"/>
      <c r="E71" s="5"/>
      <c r="F71" s="5"/>
      <c r="G71" s="5"/>
    </row>
    <row r="72" spans="1:7" s="2" customFormat="1" ht="20.25">
      <c r="A72" s="5"/>
      <c r="B72" s="5"/>
      <c r="C72" s="5"/>
      <c r="D72" s="5"/>
      <c r="E72" s="5"/>
      <c r="F72" s="5"/>
      <c r="G72" s="5"/>
    </row>
    <row r="73" spans="1:7" s="2" customFormat="1" ht="20.25">
      <c r="A73" s="5"/>
      <c r="B73" s="30"/>
      <c r="C73" s="5"/>
      <c r="D73" s="5"/>
      <c r="E73" s="5"/>
      <c r="F73" s="5"/>
      <c r="G73" s="5"/>
    </row>
    <row r="74" spans="1:7" s="2" customFormat="1" ht="20.25">
      <c r="A74" s="68" t="s">
        <v>22</v>
      </c>
      <c r="B74" s="70"/>
      <c r="C74" s="31"/>
      <c r="D74" s="5"/>
      <c r="E74" s="5"/>
      <c r="F74" s="5"/>
      <c r="G74" s="5"/>
    </row>
    <row r="75" spans="1:7" s="2" customFormat="1" ht="33" customHeight="1">
      <c r="A75" s="61" t="s">
        <v>23</v>
      </c>
      <c r="B75" s="64"/>
      <c r="C75" s="9">
        <v>5396020</v>
      </c>
      <c r="D75" s="5"/>
      <c r="F75" s="25"/>
      <c r="G75" s="5"/>
    </row>
    <row r="76" spans="1:7" s="2" customFormat="1" ht="38.25" customHeight="1">
      <c r="A76" s="61" t="s">
        <v>24</v>
      </c>
      <c r="B76" s="64"/>
      <c r="C76" s="32">
        <v>1000897.15</v>
      </c>
      <c r="D76" s="5"/>
      <c r="F76" s="56"/>
      <c r="G76" s="5"/>
    </row>
    <row r="77" spans="1:7" s="2" customFormat="1" ht="42.75" customHeight="1">
      <c r="A77" s="61" t="s">
        <v>25</v>
      </c>
      <c r="B77" s="64"/>
      <c r="C77" s="32">
        <v>533978.53</v>
      </c>
      <c r="D77" s="5"/>
      <c r="F77" s="56"/>
      <c r="G77" s="5"/>
    </row>
    <row r="78" spans="1:7" s="2" customFormat="1" ht="31.5" hidden="1" customHeight="1">
      <c r="A78" s="61" t="s">
        <v>26</v>
      </c>
      <c r="B78" s="64"/>
      <c r="C78" s="32">
        <v>5978.9</v>
      </c>
      <c r="D78" s="5"/>
      <c r="E78" s="5"/>
      <c r="F78" s="5"/>
      <c r="G78" s="5"/>
    </row>
    <row r="79" spans="1:7" s="2" customFormat="1" ht="54" hidden="1" customHeight="1">
      <c r="A79" s="61" t="s">
        <v>81</v>
      </c>
      <c r="B79" s="64"/>
      <c r="C79" s="32">
        <v>49</v>
      </c>
      <c r="D79" s="5"/>
      <c r="E79" s="5"/>
      <c r="F79" s="5"/>
      <c r="G79" s="5"/>
    </row>
    <row r="80" spans="1:7" s="2" customFormat="1" ht="40.5" customHeight="1">
      <c r="A80" s="61" t="s">
        <v>136</v>
      </c>
      <c r="B80" s="64"/>
      <c r="C80" s="9">
        <v>1578</v>
      </c>
      <c r="D80" s="5"/>
      <c r="E80" s="5"/>
      <c r="F80" s="5"/>
      <c r="G80" s="5"/>
    </row>
    <row r="81" spans="1:7" s="2" customFormat="1" ht="36.75" customHeight="1">
      <c r="A81" s="61" t="s">
        <v>84</v>
      </c>
      <c r="B81" s="64"/>
      <c r="C81" s="9">
        <v>21</v>
      </c>
      <c r="D81" s="5"/>
      <c r="E81" s="5"/>
      <c r="F81" s="5"/>
      <c r="G81" s="5"/>
    </row>
    <row r="82" spans="1:7" s="2" customFormat="1" ht="31.5" customHeight="1">
      <c r="A82" s="61" t="s">
        <v>26</v>
      </c>
      <c r="B82" s="64"/>
      <c r="C82" s="49">
        <v>11592</v>
      </c>
      <c r="D82" s="5"/>
      <c r="E82" s="5"/>
      <c r="F82" s="5"/>
      <c r="G82" s="5"/>
    </row>
    <row r="83" spans="1:7" s="2" customFormat="1" ht="47.25" customHeight="1">
      <c r="A83" s="61" t="s">
        <v>90</v>
      </c>
      <c r="B83" s="64"/>
      <c r="C83" s="32">
        <v>49.7</v>
      </c>
      <c r="D83" s="5"/>
      <c r="E83" s="5"/>
      <c r="F83" s="5"/>
      <c r="G83" s="5"/>
    </row>
    <row r="84" spans="1:7" s="2" customFormat="1" ht="80.25" customHeight="1">
      <c r="A84" s="61" t="s">
        <v>94</v>
      </c>
      <c r="B84" s="64"/>
      <c r="C84" s="9">
        <f>(C75+C76+C77)/12/C80*C81/C82*C83</f>
        <v>32.954780872871552</v>
      </c>
      <c r="D84" s="5"/>
      <c r="E84" s="5"/>
      <c r="F84" s="5"/>
      <c r="G84" s="5"/>
    </row>
    <row r="85" spans="1:7" s="2" customFormat="1" ht="29.25" customHeight="1">
      <c r="A85" s="38"/>
      <c r="B85" s="38"/>
      <c r="C85" s="25"/>
      <c r="D85" s="5"/>
      <c r="E85" s="5"/>
      <c r="F85" s="5"/>
      <c r="G85" s="5"/>
    </row>
    <row r="86" spans="1:7" s="2" customFormat="1" ht="21.75" customHeight="1">
      <c r="A86" s="38"/>
      <c r="B86" s="38"/>
      <c r="C86" s="2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20.25">
      <c r="A88" s="5" t="s">
        <v>83</v>
      </c>
      <c r="B88" s="5"/>
      <c r="C88" s="5"/>
      <c r="D88" s="5"/>
      <c r="E88" s="5"/>
      <c r="F88" s="5"/>
      <c r="G88" s="5"/>
    </row>
    <row r="89" spans="1:7" s="2" customFormat="1" ht="20.25">
      <c r="A89" s="5"/>
      <c r="B89" s="5"/>
      <c r="C89" s="5"/>
      <c r="D89" s="5"/>
      <c r="E89" s="5"/>
      <c r="F89" s="5"/>
      <c r="G89" s="5"/>
    </row>
    <row r="90" spans="1:7" s="2" customFormat="1" ht="81">
      <c r="A90" s="14" t="s">
        <v>27</v>
      </c>
      <c r="B90" s="14" t="s">
        <v>28</v>
      </c>
      <c r="C90" s="14" t="s">
        <v>11</v>
      </c>
      <c r="D90" s="14" t="s">
        <v>71</v>
      </c>
      <c r="E90" s="5"/>
      <c r="F90" s="5"/>
      <c r="G90" s="5"/>
    </row>
    <row r="91" spans="1:7" s="2" customFormat="1" ht="20.25">
      <c r="A91" s="8">
        <v>1</v>
      </c>
      <c r="B91" s="8">
        <v>2</v>
      </c>
      <c r="C91" s="8">
        <v>3</v>
      </c>
      <c r="D91" s="8" t="s">
        <v>29</v>
      </c>
      <c r="E91" s="5"/>
      <c r="F91" s="5"/>
      <c r="G91" s="5"/>
    </row>
    <row r="92" spans="1:7" s="2" customFormat="1" ht="20.25">
      <c r="A92" s="53" t="s">
        <v>100</v>
      </c>
      <c r="B92" s="17">
        <v>11</v>
      </c>
      <c r="C92" s="17">
        <v>100</v>
      </c>
      <c r="D92" s="33">
        <f t="shared" ref="D92:D94" si="1">B92*C92</f>
        <v>1100</v>
      </c>
      <c r="E92" s="5"/>
      <c r="F92" s="5"/>
      <c r="G92" s="5"/>
    </row>
    <row r="93" spans="1:7" s="2" customFormat="1" ht="20.25">
      <c r="A93" s="53" t="s">
        <v>128</v>
      </c>
      <c r="B93" s="17">
        <v>5</v>
      </c>
      <c r="C93" s="17">
        <v>90</v>
      </c>
      <c r="D93" s="33">
        <f t="shared" si="1"/>
        <v>450</v>
      </c>
      <c r="E93" s="5"/>
      <c r="F93" s="5"/>
      <c r="G93" s="5"/>
    </row>
    <row r="94" spans="1:7" s="2" customFormat="1" ht="20.25">
      <c r="A94" s="7" t="s">
        <v>77</v>
      </c>
      <c r="B94" s="7">
        <v>21</v>
      </c>
      <c r="C94" s="31">
        <v>15</v>
      </c>
      <c r="D94" s="33">
        <f t="shared" si="1"/>
        <v>315</v>
      </c>
      <c r="E94" s="5"/>
      <c r="F94" s="5"/>
      <c r="G94" s="5"/>
    </row>
    <row r="95" spans="1:7" s="2" customFormat="1" ht="20.25">
      <c r="A95" s="29" t="s">
        <v>41</v>
      </c>
      <c r="B95" s="34" t="s">
        <v>14</v>
      </c>
      <c r="C95" s="34" t="s">
        <v>14</v>
      </c>
      <c r="D95" s="35">
        <f>SUM(D92:D94)</f>
        <v>1865</v>
      </c>
      <c r="E95" s="5"/>
      <c r="F95" s="5"/>
      <c r="G95" s="5"/>
    </row>
    <row r="96" spans="1:7" s="2" customFormat="1" ht="20.25">
      <c r="A96" s="7" t="s">
        <v>42</v>
      </c>
      <c r="B96" s="34" t="s">
        <v>14</v>
      </c>
      <c r="C96" s="34" t="s">
        <v>14</v>
      </c>
      <c r="D96" s="33">
        <f>D95/8</f>
        <v>233.125</v>
      </c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5"/>
      <c r="B99" s="5"/>
      <c r="C99" s="5"/>
      <c r="D99" s="5"/>
      <c r="E99" s="5"/>
      <c r="F99" s="5"/>
      <c r="G99" s="5"/>
    </row>
    <row r="100" spans="1:20" s="2" customFormat="1" ht="20.25">
      <c r="A100" s="65" t="s">
        <v>55</v>
      </c>
      <c r="B100" s="65"/>
      <c r="C100" s="65"/>
      <c r="D100" s="65"/>
      <c r="E100" s="5"/>
      <c r="F100" s="5"/>
      <c r="G100" s="5"/>
    </row>
    <row r="101" spans="1:20" s="2" customFormat="1" ht="20.25">
      <c r="A101" s="66" t="s">
        <v>117</v>
      </c>
      <c r="B101" s="66"/>
      <c r="C101" s="66"/>
      <c r="D101" s="66"/>
      <c r="E101" s="5"/>
      <c r="F101" s="5"/>
      <c r="G101" s="5"/>
    </row>
    <row r="102" spans="1:20" s="2" customFormat="1" ht="18" customHeight="1">
      <c r="A102" s="67" t="s">
        <v>56</v>
      </c>
      <c r="B102" s="67"/>
      <c r="C102" s="67"/>
      <c r="D102" s="67"/>
      <c r="E102" s="5"/>
      <c r="F102" s="5"/>
      <c r="G102" s="5"/>
    </row>
    <row r="103" spans="1:20" s="2" customFormat="1" ht="20.25">
      <c r="A103" s="5"/>
      <c r="B103" s="5"/>
      <c r="C103" s="5"/>
      <c r="D103" s="5"/>
      <c r="E103" s="5"/>
      <c r="F103" s="5"/>
      <c r="G103" s="5"/>
    </row>
    <row r="104" spans="1:20" s="2" customFormat="1" ht="20.25">
      <c r="A104" s="68" t="s">
        <v>43</v>
      </c>
      <c r="B104" s="69"/>
      <c r="C104" s="70"/>
      <c r="D104" s="7" t="s">
        <v>50</v>
      </c>
      <c r="E104" s="5"/>
      <c r="F104" s="5"/>
      <c r="G104" s="5"/>
    </row>
    <row r="105" spans="1:20" s="2" customFormat="1" ht="21">
      <c r="A105" s="71" t="s">
        <v>44</v>
      </c>
      <c r="B105" s="58"/>
      <c r="C105" s="59"/>
      <c r="D105" s="11">
        <f>SUM(D106:D109)</f>
        <v>8978.7976999999992</v>
      </c>
      <c r="E105" s="5"/>
      <c r="F105" s="5"/>
      <c r="G105" s="5"/>
    </row>
    <row r="106" spans="1:20" s="2" customFormat="1" ht="21" customHeight="1">
      <c r="A106" s="61" t="s">
        <v>46</v>
      </c>
      <c r="B106" s="58"/>
      <c r="C106" s="59"/>
      <c r="D106" s="9">
        <f>E39</f>
        <v>3229.6833333333334</v>
      </c>
      <c r="E106" s="5"/>
      <c r="F106" s="5"/>
      <c r="G106" s="5"/>
    </row>
    <row r="107" spans="1:20" s="2" customFormat="1" ht="22.5" customHeight="1">
      <c r="A107" s="61" t="s">
        <v>47</v>
      </c>
      <c r="B107" s="58"/>
      <c r="C107" s="59"/>
      <c r="D107" s="9">
        <f>F39</f>
        <v>975.36436666666668</v>
      </c>
      <c r="E107" s="5"/>
      <c r="F107" s="5"/>
      <c r="G107" s="5"/>
    </row>
    <row r="108" spans="1:20" s="2" customFormat="1" ht="22.5" customHeight="1">
      <c r="A108" s="61" t="s">
        <v>48</v>
      </c>
      <c r="B108" s="58"/>
      <c r="C108" s="59"/>
      <c r="D108" s="9">
        <v>0</v>
      </c>
      <c r="E108" s="5"/>
      <c r="F108" s="5"/>
      <c r="G108" s="5"/>
    </row>
    <row r="109" spans="1:20" s="2" customFormat="1" ht="39" customHeight="1">
      <c r="A109" s="61" t="s">
        <v>73</v>
      </c>
      <c r="B109" s="58"/>
      <c r="C109" s="59"/>
      <c r="D109" s="9">
        <f>E52</f>
        <v>4773.75</v>
      </c>
      <c r="E109" s="5"/>
      <c r="F109" s="5"/>
      <c r="G109" s="5"/>
      <c r="P109" s="2">
        <v>11592</v>
      </c>
      <c r="Q109" s="2">
        <v>49.7</v>
      </c>
      <c r="T109" s="2" t="s">
        <v>102</v>
      </c>
    </row>
    <row r="110" spans="1:20" s="2" customFormat="1" ht="21">
      <c r="A110" s="60" t="s">
        <v>45</v>
      </c>
      <c r="B110" s="58"/>
      <c r="C110" s="59"/>
      <c r="D110" s="11">
        <f>SUM(D111:D115)*D116</f>
        <v>1518.4667013592079</v>
      </c>
      <c r="E110" s="5"/>
      <c r="F110" s="5"/>
      <c r="G110" s="5"/>
      <c r="O110" s="2" t="s">
        <v>99</v>
      </c>
      <c r="P110" s="2">
        <v>1578</v>
      </c>
      <c r="Q110" s="2">
        <v>21</v>
      </c>
      <c r="R110" s="2">
        <v>1.302</v>
      </c>
      <c r="T110" s="2" t="s">
        <v>101</v>
      </c>
    </row>
    <row r="111" spans="1:20" s="2" customFormat="1" ht="40.5" customHeight="1">
      <c r="A111" s="61" t="s">
        <v>72</v>
      </c>
      <c r="B111" s="58"/>
      <c r="C111" s="59"/>
      <c r="D111" s="9">
        <f>R112</f>
        <v>8.8936006083650181</v>
      </c>
      <c r="E111" s="5"/>
      <c r="F111" s="5"/>
      <c r="G111" s="5"/>
      <c r="I111" s="46"/>
      <c r="L111" s="2" t="s">
        <v>98</v>
      </c>
      <c r="M111" s="2" t="s">
        <v>137</v>
      </c>
      <c r="O111" s="50">
        <v>3863.06</v>
      </c>
      <c r="R111" s="2">
        <f>O111/P110*Q110*R110</f>
        <v>66.935225931558932</v>
      </c>
    </row>
    <row r="112" spans="1:20" s="2" customFormat="1" ht="42" customHeight="1">
      <c r="A112" s="61" t="s">
        <v>92</v>
      </c>
      <c r="B112" s="58"/>
      <c r="C112" s="59"/>
      <c r="D112" s="9">
        <f>C84</f>
        <v>32.954780872871552</v>
      </c>
      <c r="E112" s="5"/>
      <c r="F112" s="5"/>
      <c r="G112" s="5"/>
      <c r="I112" s="46"/>
      <c r="L112" s="2" t="s">
        <v>82</v>
      </c>
      <c r="O112" s="50">
        <v>513.28</v>
      </c>
      <c r="R112" s="2">
        <f>O112/P110*Q110*R110</f>
        <v>8.8936006083650181</v>
      </c>
    </row>
    <row r="113" spans="1:18" s="2" customFormat="1" ht="39.75" customHeight="1">
      <c r="A113" s="61" t="s">
        <v>49</v>
      </c>
      <c r="B113" s="58"/>
      <c r="C113" s="59"/>
      <c r="D113" s="36">
        <f>R114</f>
        <v>12.119441107115961</v>
      </c>
      <c r="E113" s="5"/>
      <c r="F113" s="5"/>
      <c r="G113" s="5"/>
      <c r="I113" s="46"/>
      <c r="O113" s="48"/>
    </row>
    <row r="114" spans="1:18" s="2" customFormat="1" ht="39.75" customHeight="1">
      <c r="A114" s="61" t="s">
        <v>88</v>
      </c>
      <c r="B114" s="58"/>
      <c r="C114" s="59"/>
      <c r="D114" s="36">
        <f>R111</f>
        <v>66.935225931558932</v>
      </c>
      <c r="E114" s="5"/>
      <c r="F114" s="5"/>
      <c r="G114" s="5"/>
      <c r="N114" s="2" t="s">
        <v>97</v>
      </c>
      <c r="O114" s="54">
        <v>212408.69</v>
      </c>
      <c r="R114" s="2">
        <f>O114/P110*Q110/P109*Q109</f>
        <v>12.119441107115961</v>
      </c>
    </row>
    <row r="115" spans="1:18" s="2" customFormat="1" ht="39" customHeight="1">
      <c r="A115" s="61" t="s">
        <v>74</v>
      </c>
      <c r="B115" s="58"/>
      <c r="C115" s="59"/>
      <c r="D115" s="9">
        <f>D96</f>
        <v>233.125</v>
      </c>
      <c r="E115" s="5"/>
      <c r="F115" s="5"/>
      <c r="G115" s="5"/>
    </row>
    <row r="116" spans="1:18" s="2" customFormat="1" ht="41.25" customHeight="1">
      <c r="A116" s="62" t="s">
        <v>87</v>
      </c>
      <c r="B116" s="58"/>
      <c r="C116" s="59"/>
      <c r="D116" s="9">
        <f>(D111+D112+D113+D115)/D114</f>
        <v>4.2891141188035142</v>
      </c>
      <c r="E116" s="5"/>
      <c r="F116" s="5"/>
      <c r="G116" s="5"/>
    </row>
    <row r="117" spans="1:18" s="2" customFormat="1" ht="24" customHeight="1">
      <c r="A117" s="60" t="s">
        <v>51</v>
      </c>
      <c r="B117" s="58"/>
      <c r="C117" s="59"/>
      <c r="D117" s="11">
        <f>D105+D110</f>
        <v>10497.264401359207</v>
      </c>
      <c r="E117" s="5"/>
      <c r="F117" s="5"/>
      <c r="G117" s="12"/>
    </row>
    <row r="118" spans="1:18" s="2" customFormat="1" ht="21">
      <c r="A118" s="63" t="s">
        <v>115</v>
      </c>
      <c r="B118" s="58"/>
      <c r="C118" s="59"/>
      <c r="D118" s="9">
        <f>D117*8</f>
        <v>83978.115210873657</v>
      </c>
      <c r="E118" s="5"/>
      <c r="F118" s="5"/>
      <c r="G118" s="5"/>
      <c r="O118" s="2" t="s">
        <v>110</v>
      </c>
    </row>
    <row r="119" spans="1:18" s="2" customFormat="1" ht="22.5" customHeight="1">
      <c r="A119" s="57" t="s">
        <v>116</v>
      </c>
      <c r="B119" s="58"/>
      <c r="C119" s="59"/>
      <c r="D119" s="9">
        <f>D118/21</f>
        <v>3998.9578671844597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52</v>
      </c>
      <c r="B120" s="58"/>
      <c r="C120" s="59"/>
      <c r="D120" s="37">
        <f>ROUND(D117/21,2)</f>
        <v>499.87</v>
      </c>
      <c r="E120" s="5"/>
      <c r="F120" s="5"/>
      <c r="G120" s="5"/>
      <c r="O120" s="2" t="s">
        <v>109</v>
      </c>
    </row>
    <row r="121" spans="1:18" s="2" customFormat="1" ht="21" customHeight="1">
      <c r="A121" s="57" t="s">
        <v>53</v>
      </c>
      <c r="B121" s="58"/>
      <c r="C121" s="59"/>
      <c r="D121" s="55">
        <f>ROUND(D120/8,2)</f>
        <v>62.48</v>
      </c>
      <c r="E121" s="5"/>
      <c r="F121" s="5"/>
      <c r="G121" s="5"/>
      <c r="O121" s="2" t="s">
        <v>111</v>
      </c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/>
      <c r="B125" s="5"/>
      <c r="C125" s="5"/>
      <c r="D125" s="5"/>
      <c r="E125" s="5"/>
      <c r="F125" s="5"/>
      <c r="G125" s="5"/>
    </row>
    <row r="126" spans="1:18" s="2" customFormat="1" ht="20.25">
      <c r="A126" s="5" t="s">
        <v>95</v>
      </c>
      <c r="B126" s="5"/>
      <c r="C126" s="5"/>
      <c r="E126" s="5" t="s">
        <v>96</v>
      </c>
      <c r="F126" s="5"/>
      <c r="G126" s="5"/>
    </row>
    <row r="127" spans="1:18" s="2" customFormat="1" ht="20.25">
      <c r="A127" s="5"/>
      <c r="B127" s="5"/>
      <c r="C127" s="5"/>
      <c r="D127" s="5"/>
      <c r="E127" s="5"/>
      <c r="F127" s="5"/>
      <c r="G127" s="5"/>
    </row>
    <row r="128" spans="1:18" s="2" customFormat="1" ht="20.25">
      <c r="B128" s="5"/>
      <c r="C128" s="5"/>
      <c r="D128" s="5"/>
      <c r="E128" s="5"/>
      <c r="F128" s="5"/>
      <c r="G128" s="5"/>
    </row>
    <row r="129" spans="1:7" s="2" customFormat="1" ht="20.25">
      <c r="A129" s="41" t="s">
        <v>54</v>
      </c>
      <c r="B129" s="5"/>
      <c r="C129" s="5"/>
      <c r="D129" s="5"/>
      <c r="E129" s="5"/>
      <c r="F129" s="5"/>
      <c r="G129" s="5"/>
    </row>
    <row r="130" spans="1:7" s="2" customFormat="1">
      <c r="A130" s="41" t="s">
        <v>105</v>
      </c>
    </row>
    <row r="131" spans="1:7" s="2" customFormat="1"/>
    <row r="132" spans="1:7" s="2" customFormat="1"/>
    <row r="133" spans="1:7" s="2" customFormat="1"/>
    <row r="134" spans="1:7" s="2" customFormat="1"/>
    <row r="135" spans="1:7" s="2" customFormat="1"/>
    <row r="136" spans="1:7" s="2" customFormat="1"/>
    <row r="137" spans="1:7" s="2" customFormat="1"/>
    <row r="138" spans="1:7" s="2" customFormat="1"/>
    <row r="139" spans="1:7" s="2" customFormat="1"/>
    <row r="140" spans="1:7" s="2" customFormat="1"/>
    <row r="141" spans="1:7" s="2" customFormat="1"/>
    <row r="142" spans="1:7" s="2" customFormat="1"/>
    <row r="143" spans="1:7" s="2" customFormat="1"/>
    <row r="144" spans="1:7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</sheetData>
  <mergeCells count="36">
    <mergeCell ref="A121:C121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09:C109"/>
    <mergeCell ref="A82:B82"/>
    <mergeCell ref="A83:B83"/>
    <mergeCell ref="A84:B84"/>
    <mergeCell ref="A100:D100"/>
    <mergeCell ref="A101:D101"/>
    <mergeCell ref="A102:D102"/>
    <mergeCell ref="A104:C104"/>
    <mergeCell ref="A105:C105"/>
    <mergeCell ref="A106:C106"/>
    <mergeCell ref="A107:C107"/>
    <mergeCell ref="A108:C108"/>
    <mergeCell ref="A81:B81"/>
    <mergeCell ref="A1:F1"/>
    <mergeCell ref="A2:F2"/>
    <mergeCell ref="A4:G4"/>
    <mergeCell ref="A58:B58"/>
    <mergeCell ref="A74:B74"/>
    <mergeCell ref="A75:B75"/>
    <mergeCell ref="A76:B76"/>
    <mergeCell ref="A77:B77"/>
    <mergeCell ref="A78:B78"/>
    <mergeCell ref="A79:B79"/>
    <mergeCell ref="A80:B80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2" max="5" man="1"/>
    <brk id="9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154"/>
  <sheetViews>
    <sheetView topLeftCell="A45" workbookViewId="0">
      <selection activeCell="D59" sqref="D59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5.28515625" style="3" customWidth="1"/>
    <col min="16" max="17" width="9.140625" style="3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123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124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(B27+B69)/12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125</v>
      </c>
      <c r="B38" s="13">
        <v>34484</v>
      </c>
      <c r="C38" s="13">
        <v>72</v>
      </c>
      <c r="D38" s="13">
        <v>8</v>
      </c>
      <c r="E38" s="15">
        <f>B38/C38*D38</f>
        <v>3831.5555555555557</v>
      </c>
      <c r="F38" s="16">
        <f>E38*0.302</f>
        <v>1157.1297777777777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3831.5555555555557</v>
      </c>
      <c r="F39" s="18">
        <f>SUM(F38:F38)</f>
        <v>1157.1297777777777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210</v>
      </c>
      <c r="D47" s="7">
        <v>22</v>
      </c>
      <c r="E47" s="9">
        <f t="shared" ref="E47:E49" si="0">C47*D47</f>
        <v>4620</v>
      </c>
      <c r="F47" s="23"/>
      <c r="G47" s="24"/>
    </row>
    <row r="48" spans="1:7" s="2" customFormat="1" ht="20.25">
      <c r="A48" s="7" t="s">
        <v>122</v>
      </c>
      <c r="B48" s="8" t="s">
        <v>104</v>
      </c>
      <c r="C48" s="9">
        <v>30000</v>
      </c>
      <c r="D48" s="7">
        <v>1</v>
      </c>
      <c r="E48" s="9">
        <f t="shared" si="0"/>
        <v>30000</v>
      </c>
      <c r="F48" s="23"/>
      <c r="G48" s="24"/>
    </row>
    <row r="49" spans="1:7" s="2" customFormat="1" ht="20.25">
      <c r="A49" s="7" t="s">
        <v>103</v>
      </c>
      <c r="B49" s="8" t="s">
        <v>108</v>
      </c>
      <c r="C49" s="9">
        <v>280</v>
      </c>
      <c r="D49" s="7">
        <v>5</v>
      </c>
      <c r="E49" s="9">
        <f t="shared" si="0"/>
        <v>1400</v>
      </c>
      <c r="F49" s="23"/>
      <c r="G49" s="24"/>
    </row>
    <row r="50" spans="1:7" s="2" customFormat="1" ht="20.25">
      <c r="A50" s="51" t="s">
        <v>41</v>
      </c>
      <c r="B50" s="52" t="s">
        <v>14</v>
      </c>
      <c r="C50" s="52" t="s">
        <v>14</v>
      </c>
      <c r="D50" s="52" t="s">
        <v>14</v>
      </c>
      <c r="E50" s="36">
        <f>SUM(E47:E49)</f>
        <v>36020</v>
      </c>
      <c r="F50" s="23"/>
      <c r="G50" s="24"/>
    </row>
    <row r="51" spans="1:7" s="2" customFormat="1" ht="20.25">
      <c r="A51" s="51" t="s">
        <v>42</v>
      </c>
      <c r="B51" s="52" t="s">
        <v>14</v>
      </c>
      <c r="C51" s="52" t="s">
        <v>14</v>
      </c>
      <c r="D51" s="52" t="s">
        <v>14</v>
      </c>
      <c r="E51" s="36">
        <f>E50/8</f>
        <v>4502.5</v>
      </c>
      <c r="F51" s="23"/>
      <c r="G51" s="24"/>
    </row>
    <row r="52" spans="1:7" s="2" customFormat="1" ht="20.25">
      <c r="A52" s="24"/>
      <c r="B52" s="22"/>
      <c r="C52" s="22"/>
      <c r="D52" s="22"/>
      <c r="E52" s="25"/>
      <c r="F52" s="25"/>
      <c r="G52" s="5"/>
    </row>
    <row r="53" spans="1:7" s="2" customFormat="1" ht="20.25">
      <c r="A53" s="5"/>
      <c r="B53" s="5"/>
      <c r="C53" s="5"/>
      <c r="D53" s="5"/>
      <c r="E53" s="5"/>
      <c r="F53" s="5"/>
      <c r="G53" s="5"/>
    </row>
    <row r="54" spans="1:7" s="2" customFormat="1" ht="20.25">
      <c r="A54" s="5" t="s">
        <v>66</v>
      </c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19.5" customHeight="1">
      <c r="A57" s="73" t="s">
        <v>91</v>
      </c>
      <c r="B57" s="73"/>
      <c r="C57" s="26"/>
      <c r="D57" s="26"/>
      <c r="E57" s="26"/>
      <c r="F57" s="26"/>
      <c r="G57" s="26"/>
    </row>
    <row r="58" spans="1:7" s="2" customFormat="1" ht="20.25">
      <c r="A58" s="27" t="s">
        <v>67</v>
      </c>
      <c r="B58" s="28"/>
      <c r="C58" s="28"/>
      <c r="D58" s="28"/>
      <c r="E58" s="28"/>
      <c r="F58" s="28"/>
      <c r="G58" s="28"/>
    </row>
    <row r="59" spans="1:7" s="2" customFormat="1" ht="20.25">
      <c r="A59" s="5" t="s">
        <v>68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69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70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89</v>
      </c>
      <c r="B62" s="5"/>
      <c r="C62" s="5"/>
      <c r="D62" s="5"/>
      <c r="E62" s="5"/>
      <c r="F62" s="5"/>
      <c r="G62" s="5"/>
    </row>
    <row r="63" spans="1:7" s="2" customFormat="1" ht="20.25">
      <c r="A63" s="5"/>
      <c r="B63" s="5"/>
      <c r="C63" s="5"/>
      <c r="D63" s="5"/>
      <c r="E63" s="5"/>
      <c r="F63" s="5"/>
      <c r="G63" s="5"/>
    </row>
    <row r="64" spans="1:7" s="2" customFormat="1" ht="20.25" hidden="1">
      <c r="A64" s="7" t="s">
        <v>35</v>
      </c>
      <c r="B64" s="7">
        <v>40.700000000000003</v>
      </c>
      <c r="C64" s="5"/>
      <c r="D64" s="5"/>
      <c r="E64" s="5"/>
      <c r="F64" s="5"/>
      <c r="G64" s="5"/>
    </row>
    <row r="65" spans="1:7" s="2" customFormat="1" ht="20.25" hidden="1">
      <c r="A65" s="7" t="s">
        <v>36</v>
      </c>
      <c r="B65" s="7">
        <v>1832.9</v>
      </c>
      <c r="C65" s="5"/>
      <c r="D65" s="5"/>
      <c r="E65" s="5"/>
      <c r="F65" s="5"/>
      <c r="G65" s="5"/>
    </row>
    <row r="66" spans="1:7" s="2" customFormat="1" ht="20.25" hidden="1">
      <c r="A66" s="7" t="s">
        <v>37</v>
      </c>
      <c r="B66" s="7">
        <v>18.899999999999999</v>
      </c>
      <c r="C66" s="5"/>
      <c r="D66" s="5"/>
      <c r="E66" s="5"/>
      <c r="F66" s="5"/>
      <c r="G66" s="5"/>
    </row>
    <row r="67" spans="1:7" s="2" customFormat="1" ht="20.25" hidden="1">
      <c r="A67" s="7" t="s">
        <v>38</v>
      </c>
      <c r="B67" s="7">
        <v>10.9</v>
      </c>
      <c r="C67" s="5"/>
      <c r="D67" s="5"/>
      <c r="E67" s="5"/>
      <c r="F67" s="5"/>
      <c r="G67" s="5"/>
    </row>
    <row r="68" spans="1:7" s="2" customFormat="1" ht="20.25" hidden="1">
      <c r="A68" s="7" t="s">
        <v>39</v>
      </c>
      <c r="B68" s="7">
        <v>407.78</v>
      </c>
      <c r="C68" s="5"/>
      <c r="D68" s="5"/>
      <c r="E68" s="5"/>
      <c r="F68" s="5"/>
      <c r="G68" s="5"/>
    </row>
    <row r="69" spans="1:7" s="2" customFormat="1" ht="20.25" hidden="1">
      <c r="A69" s="29" t="s">
        <v>40</v>
      </c>
      <c r="B69" s="29">
        <f>SUM(B64:B68)</f>
        <v>2311.1800000000003</v>
      </c>
      <c r="C69" s="5"/>
      <c r="D69" s="5"/>
      <c r="E69" s="5"/>
      <c r="F69" s="5"/>
      <c r="G69" s="5"/>
    </row>
    <row r="70" spans="1:7" s="2" customFormat="1" ht="20.25">
      <c r="A70" s="5" t="s">
        <v>57</v>
      </c>
      <c r="B70" s="5"/>
      <c r="C70" s="5"/>
      <c r="D70" s="5"/>
      <c r="E70" s="5"/>
      <c r="F70" s="5"/>
      <c r="G70" s="5"/>
    </row>
    <row r="71" spans="1:7" s="2" customFormat="1" ht="20.25">
      <c r="A71" s="5"/>
      <c r="B71" s="5"/>
      <c r="C71" s="5"/>
      <c r="D71" s="5"/>
      <c r="E71" s="5"/>
      <c r="F71" s="5"/>
      <c r="G71" s="5"/>
    </row>
    <row r="72" spans="1:7" s="2" customFormat="1" ht="20.25">
      <c r="A72" s="5"/>
      <c r="B72" s="30"/>
      <c r="C72" s="5"/>
      <c r="D72" s="5"/>
      <c r="E72" s="5"/>
      <c r="F72" s="5"/>
      <c r="G72" s="5"/>
    </row>
    <row r="73" spans="1:7" s="2" customFormat="1" ht="20.25">
      <c r="A73" s="68" t="s">
        <v>22</v>
      </c>
      <c r="B73" s="70"/>
      <c r="C73" s="31"/>
      <c r="D73" s="5"/>
      <c r="E73" s="5"/>
      <c r="F73" s="5"/>
      <c r="G73" s="5"/>
    </row>
    <row r="74" spans="1:7" s="2" customFormat="1" ht="33" customHeight="1">
      <c r="A74" s="61" t="s">
        <v>23</v>
      </c>
      <c r="B74" s="64"/>
      <c r="C74" s="9">
        <v>5396020</v>
      </c>
      <c r="D74" s="5"/>
      <c r="F74" s="25"/>
      <c r="G74" s="5"/>
    </row>
    <row r="75" spans="1:7" s="2" customFormat="1" ht="38.25" customHeight="1">
      <c r="A75" s="61" t="s">
        <v>24</v>
      </c>
      <c r="B75" s="64"/>
      <c r="C75" s="32">
        <v>1000897.15</v>
      </c>
      <c r="D75" s="5"/>
      <c r="F75" s="56"/>
      <c r="G75" s="5"/>
    </row>
    <row r="76" spans="1:7" s="2" customFormat="1" ht="42.75" customHeight="1">
      <c r="A76" s="61" t="s">
        <v>25</v>
      </c>
      <c r="B76" s="64"/>
      <c r="C76" s="32">
        <v>533978.53</v>
      </c>
      <c r="D76" s="5"/>
      <c r="F76" s="56"/>
      <c r="G76" s="5"/>
    </row>
    <row r="77" spans="1:7" s="2" customFormat="1" ht="31.5" hidden="1" customHeight="1">
      <c r="A77" s="61" t="s">
        <v>26</v>
      </c>
      <c r="B77" s="64"/>
      <c r="C77" s="32">
        <v>5978.9</v>
      </c>
      <c r="D77" s="5"/>
      <c r="E77" s="5"/>
      <c r="F77" s="5"/>
      <c r="G77" s="5"/>
    </row>
    <row r="78" spans="1:7" s="2" customFormat="1" ht="54" hidden="1" customHeight="1">
      <c r="A78" s="61" t="s">
        <v>81</v>
      </c>
      <c r="B78" s="64"/>
      <c r="C78" s="32">
        <v>49</v>
      </c>
      <c r="D78" s="5"/>
      <c r="E78" s="5"/>
      <c r="F78" s="5"/>
      <c r="G78" s="5"/>
    </row>
    <row r="79" spans="1:7" s="2" customFormat="1" ht="40.5" customHeight="1">
      <c r="A79" s="61" t="s">
        <v>136</v>
      </c>
      <c r="B79" s="64"/>
      <c r="C79" s="9">
        <v>1578</v>
      </c>
      <c r="D79" s="5"/>
      <c r="E79" s="5"/>
      <c r="F79" s="5"/>
      <c r="G79" s="5"/>
    </row>
    <row r="80" spans="1:7" s="2" customFormat="1" ht="36.75" customHeight="1">
      <c r="A80" s="61" t="s">
        <v>84</v>
      </c>
      <c r="B80" s="64"/>
      <c r="C80" s="9">
        <v>22</v>
      </c>
      <c r="D80" s="5"/>
      <c r="E80" s="5"/>
      <c r="F80" s="5"/>
      <c r="G80" s="5"/>
    </row>
    <row r="81" spans="1:7" s="2" customFormat="1" ht="31.5" customHeight="1">
      <c r="A81" s="61" t="s">
        <v>26</v>
      </c>
      <c r="B81" s="64"/>
      <c r="C81" s="49">
        <v>11592</v>
      </c>
      <c r="D81" s="5"/>
      <c r="E81" s="5"/>
      <c r="F81" s="5"/>
      <c r="G81" s="5"/>
    </row>
    <row r="82" spans="1:7" s="2" customFormat="1" ht="47.25" customHeight="1">
      <c r="A82" s="61" t="s">
        <v>90</v>
      </c>
      <c r="B82" s="64"/>
      <c r="C82" s="32">
        <v>49.7</v>
      </c>
      <c r="D82" s="5"/>
      <c r="E82" s="5"/>
      <c r="F82" s="5"/>
      <c r="G82" s="5"/>
    </row>
    <row r="83" spans="1:7" s="2" customFormat="1" ht="80.25" customHeight="1">
      <c r="A83" s="61" t="s">
        <v>94</v>
      </c>
      <c r="B83" s="64"/>
      <c r="C83" s="9">
        <f>(C74+C75+C76)/12/C79*C80/C81*C82</f>
        <v>34.524056152532104</v>
      </c>
      <c r="D83" s="5"/>
      <c r="E83" s="5"/>
      <c r="F83" s="5"/>
      <c r="G83" s="5"/>
    </row>
    <row r="84" spans="1:7" s="2" customFormat="1" ht="29.25" customHeight="1">
      <c r="A84" s="38"/>
      <c r="B84" s="38"/>
      <c r="C84" s="25"/>
      <c r="D84" s="5"/>
      <c r="E84" s="5"/>
      <c r="F84" s="5"/>
      <c r="G84" s="5"/>
    </row>
    <row r="85" spans="1:7" s="2" customFormat="1" ht="21.75" customHeight="1">
      <c r="A85" s="38"/>
      <c r="B85" s="38"/>
      <c r="C85" s="25"/>
      <c r="D85" s="5"/>
      <c r="E85" s="5"/>
      <c r="F85" s="5"/>
      <c r="G85" s="5"/>
    </row>
    <row r="86" spans="1:7" s="2" customFormat="1" ht="20.25">
      <c r="A86" s="5"/>
      <c r="B86" s="5"/>
      <c r="C86" s="5"/>
      <c r="D86" s="5"/>
      <c r="E86" s="5"/>
      <c r="F86" s="5"/>
      <c r="G86" s="5"/>
    </row>
    <row r="87" spans="1:7" s="2" customFormat="1" ht="20.25">
      <c r="A87" s="5" t="s">
        <v>83</v>
      </c>
      <c r="B87" s="5"/>
      <c r="C87" s="5"/>
      <c r="D87" s="5"/>
      <c r="E87" s="5"/>
      <c r="F87" s="5"/>
      <c r="G87" s="5"/>
    </row>
    <row r="88" spans="1:7" s="2" customFormat="1" ht="20.25">
      <c r="A88" s="5"/>
      <c r="B88" s="5"/>
      <c r="C88" s="5"/>
      <c r="D88" s="5"/>
      <c r="E88" s="5"/>
      <c r="F88" s="5"/>
      <c r="G88" s="5"/>
    </row>
    <row r="89" spans="1:7" s="2" customFormat="1" ht="81">
      <c r="A89" s="14" t="s">
        <v>27</v>
      </c>
      <c r="B89" s="14" t="s">
        <v>28</v>
      </c>
      <c r="C89" s="14" t="s">
        <v>11</v>
      </c>
      <c r="D89" s="14" t="s">
        <v>71</v>
      </c>
      <c r="E89" s="5"/>
      <c r="F89" s="5"/>
      <c r="G89" s="5"/>
    </row>
    <row r="90" spans="1:7" s="2" customFormat="1" ht="20.25">
      <c r="A90" s="8">
        <v>1</v>
      </c>
      <c r="B90" s="8">
        <v>2</v>
      </c>
      <c r="C90" s="8">
        <v>3</v>
      </c>
      <c r="D90" s="8" t="s">
        <v>29</v>
      </c>
      <c r="E90" s="5"/>
      <c r="F90" s="5"/>
      <c r="G90" s="5"/>
    </row>
    <row r="91" spans="1:7" s="2" customFormat="1" ht="20.25">
      <c r="A91" s="53" t="s">
        <v>100</v>
      </c>
      <c r="B91" s="17">
        <v>11</v>
      </c>
      <c r="C91" s="17">
        <v>100</v>
      </c>
      <c r="D91" s="33">
        <f t="shared" ref="D91:D93" si="1">B91*C91</f>
        <v>1100</v>
      </c>
      <c r="E91" s="5"/>
      <c r="F91" s="5"/>
      <c r="G91" s="5"/>
    </row>
    <row r="92" spans="1:7" s="2" customFormat="1" ht="20.25">
      <c r="A92" s="53" t="s">
        <v>128</v>
      </c>
      <c r="B92" s="17">
        <v>5</v>
      </c>
      <c r="C92" s="17">
        <v>90</v>
      </c>
      <c r="D92" s="33">
        <f t="shared" si="1"/>
        <v>450</v>
      </c>
      <c r="E92" s="5"/>
      <c r="F92" s="5"/>
      <c r="G92" s="5"/>
    </row>
    <row r="93" spans="1:7" s="2" customFormat="1" ht="20.25">
      <c r="A93" s="7" t="s">
        <v>77</v>
      </c>
      <c r="B93" s="7">
        <v>22</v>
      </c>
      <c r="C93" s="31">
        <v>15</v>
      </c>
      <c r="D93" s="33">
        <f t="shared" si="1"/>
        <v>330</v>
      </c>
      <c r="E93" s="5"/>
      <c r="F93" s="5"/>
      <c r="G93" s="5"/>
    </row>
    <row r="94" spans="1:7" s="2" customFormat="1" ht="20.25">
      <c r="A94" s="29" t="s">
        <v>41</v>
      </c>
      <c r="B94" s="34" t="s">
        <v>14</v>
      </c>
      <c r="C94" s="34" t="s">
        <v>14</v>
      </c>
      <c r="D94" s="35">
        <f>SUM(D91:D93)</f>
        <v>1880</v>
      </c>
      <c r="E94" s="5"/>
      <c r="F94" s="5"/>
      <c r="G94" s="5"/>
    </row>
    <row r="95" spans="1:7" s="2" customFormat="1" ht="20.25">
      <c r="A95" s="7" t="s">
        <v>42</v>
      </c>
      <c r="B95" s="34" t="s">
        <v>14</v>
      </c>
      <c r="C95" s="34" t="s">
        <v>14</v>
      </c>
      <c r="D95" s="33">
        <f>D94/8</f>
        <v>235</v>
      </c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65" t="s">
        <v>55</v>
      </c>
      <c r="B99" s="65"/>
      <c r="C99" s="65"/>
      <c r="D99" s="65"/>
      <c r="E99" s="5"/>
      <c r="F99" s="5"/>
      <c r="G99" s="5"/>
    </row>
    <row r="100" spans="1:20" s="2" customFormat="1" ht="20.25">
      <c r="A100" s="66" t="s">
        <v>117</v>
      </c>
      <c r="B100" s="66"/>
      <c r="C100" s="66"/>
      <c r="D100" s="66"/>
      <c r="E100" s="5"/>
      <c r="F100" s="5"/>
      <c r="G100" s="5"/>
    </row>
    <row r="101" spans="1:20" s="2" customFormat="1" ht="18" customHeight="1">
      <c r="A101" s="67" t="s">
        <v>56</v>
      </c>
      <c r="B101" s="67"/>
      <c r="C101" s="67"/>
      <c r="D101" s="67"/>
      <c r="E101" s="5"/>
      <c r="F101" s="5"/>
      <c r="G101" s="5"/>
    </row>
    <row r="102" spans="1:20" s="2" customFormat="1" ht="20.25">
      <c r="A102" s="5"/>
      <c r="B102" s="5"/>
      <c r="C102" s="5"/>
      <c r="D102" s="5"/>
      <c r="E102" s="5"/>
      <c r="F102" s="5"/>
      <c r="G102" s="5"/>
    </row>
    <row r="103" spans="1:20" s="2" customFormat="1" ht="20.25">
      <c r="A103" s="68" t="s">
        <v>43</v>
      </c>
      <c r="B103" s="69"/>
      <c r="C103" s="70"/>
      <c r="D103" s="7" t="s">
        <v>50</v>
      </c>
      <c r="E103" s="5"/>
      <c r="F103" s="5"/>
      <c r="G103" s="5"/>
    </row>
    <row r="104" spans="1:20" s="2" customFormat="1" ht="21">
      <c r="A104" s="71" t="s">
        <v>44</v>
      </c>
      <c r="B104" s="58"/>
      <c r="C104" s="59"/>
      <c r="D104" s="11">
        <f>SUM(D105:D108)</f>
        <v>9491.1853333333329</v>
      </c>
      <c r="E104" s="5"/>
      <c r="F104" s="5"/>
      <c r="G104" s="5"/>
    </row>
    <row r="105" spans="1:20" s="2" customFormat="1" ht="21" customHeight="1">
      <c r="A105" s="61" t="s">
        <v>46</v>
      </c>
      <c r="B105" s="58"/>
      <c r="C105" s="59"/>
      <c r="D105" s="9">
        <f>E39</f>
        <v>3831.5555555555557</v>
      </c>
      <c r="E105" s="5"/>
      <c r="F105" s="5"/>
      <c r="G105" s="5"/>
    </row>
    <row r="106" spans="1:20" s="2" customFormat="1" ht="22.5" customHeight="1">
      <c r="A106" s="61" t="s">
        <v>47</v>
      </c>
      <c r="B106" s="58"/>
      <c r="C106" s="59"/>
      <c r="D106" s="9">
        <f>F39</f>
        <v>1157.1297777777777</v>
      </c>
      <c r="E106" s="5"/>
      <c r="F106" s="5"/>
      <c r="G106" s="5"/>
    </row>
    <row r="107" spans="1:20" s="2" customFormat="1" ht="22.5" customHeight="1">
      <c r="A107" s="61" t="s">
        <v>48</v>
      </c>
      <c r="B107" s="58"/>
      <c r="C107" s="59"/>
      <c r="D107" s="9">
        <v>0</v>
      </c>
      <c r="E107" s="5"/>
      <c r="F107" s="5"/>
      <c r="G107" s="5"/>
    </row>
    <row r="108" spans="1:20" s="2" customFormat="1" ht="39" customHeight="1">
      <c r="A108" s="61" t="s">
        <v>73</v>
      </c>
      <c r="B108" s="58"/>
      <c r="C108" s="59"/>
      <c r="D108" s="9">
        <f>E51</f>
        <v>4502.5</v>
      </c>
      <c r="E108" s="5"/>
      <c r="F108" s="5"/>
      <c r="G108" s="5"/>
      <c r="P108" s="2">
        <v>11592</v>
      </c>
      <c r="Q108" s="2">
        <v>49.7</v>
      </c>
      <c r="T108" s="2" t="s">
        <v>102</v>
      </c>
    </row>
    <row r="109" spans="1:20" s="2" customFormat="1" ht="21">
      <c r="A109" s="60" t="s">
        <v>45</v>
      </c>
      <c r="B109" s="58"/>
      <c r="C109" s="59"/>
      <c r="D109" s="11">
        <f>SUM(D110:D114)*D115</f>
        <v>1503.617992000919</v>
      </c>
      <c r="E109" s="5"/>
      <c r="F109" s="5"/>
      <c r="G109" s="5"/>
      <c r="O109" s="2" t="s">
        <v>99</v>
      </c>
      <c r="P109" s="2">
        <v>1578</v>
      </c>
      <c r="Q109" s="2">
        <v>22</v>
      </c>
      <c r="R109" s="2">
        <v>1.302</v>
      </c>
      <c r="T109" s="2" t="s">
        <v>101</v>
      </c>
    </row>
    <row r="110" spans="1:20" s="2" customFormat="1" ht="40.5" customHeight="1">
      <c r="A110" s="61" t="s">
        <v>72</v>
      </c>
      <c r="B110" s="58"/>
      <c r="C110" s="59"/>
      <c r="D110" s="9">
        <f>R111</f>
        <v>9.3171053992395425</v>
      </c>
      <c r="E110" s="5"/>
      <c r="F110" s="5"/>
      <c r="G110" s="5"/>
      <c r="I110" s="46"/>
      <c r="L110" s="2" t="s">
        <v>98</v>
      </c>
      <c r="M110" s="2" t="s">
        <v>137</v>
      </c>
      <c r="O110" s="50">
        <v>3863.06</v>
      </c>
      <c r="R110" s="2">
        <f>O110/P109*Q109*R109</f>
        <v>70.122617642585553</v>
      </c>
    </row>
    <row r="111" spans="1:20" s="2" customFormat="1" ht="42" customHeight="1">
      <c r="A111" s="61" t="s">
        <v>92</v>
      </c>
      <c r="B111" s="58"/>
      <c r="C111" s="59"/>
      <c r="D111" s="9">
        <f>C83</f>
        <v>34.524056152532104</v>
      </c>
      <c r="E111" s="5"/>
      <c r="F111" s="5"/>
      <c r="G111" s="5"/>
      <c r="I111" s="46"/>
      <c r="L111" s="2" t="s">
        <v>82</v>
      </c>
      <c r="O111" s="50">
        <v>513.28</v>
      </c>
      <c r="R111" s="2">
        <f>O111/P109*Q109*R109</f>
        <v>9.3171053992395425</v>
      </c>
    </row>
    <row r="112" spans="1:20" s="2" customFormat="1" ht="39.75" customHeight="1">
      <c r="A112" s="61" t="s">
        <v>49</v>
      </c>
      <c r="B112" s="58"/>
      <c r="C112" s="59"/>
      <c r="D112" s="36">
        <f>R113</f>
        <v>12.696557350311959</v>
      </c>
      <c r="E112" s="5"/>
      <c r="F112" s="5"/>
      <c r="G112" s="5"/>
      <c r="I112" s="46"/>
      <c r="O112" s="48"/>
    </row>
    <row r="113" spans="1:18" s="2" customFormat="1" ht="39.75" customHeight="1">
      <c r="A113" s="61" t="s">
        <v>88</v>
      </c>
      <c r="B113" s="58"/>
      <c r="C113" s="59"/>
      <c r="D113" s="36">
        <f>R110</f>
        <v>70.122617642585553</v>
      </c>
      <c r="E113" s="5"/>
      <c r="F113" s="5"/>
      <c r="G113" s="5"/>
      <c r="N113" s="2" t="s">
        <v>97</v>
      </c>
      <c r="O113" s="54">
        <v>212408.69</v>
      </c>
      <c r="R113" s="2">
        <f>O113/P109*Q109/P108*Q108</f>
        <v>12.696557350311959</v>
      </c>
    </row>
    <row r="114" spans="1:18" s="2" customFormat="1" ht="39" customHeight="1">
      <c r="A114" s="61" t="s">
        <v>74</v>
      </c>
      <c r="B114" s="58"/>
      <c r="C114" s="59"/>
      <c r="D114" s="9">
        <f>D95</f>
        <v>235</v>
      </c>
      <c r="E114" s="5"/>
      <c r="F114" s="5"/>
      <c r="G114" s="5"/>
    </row>
    <row r="115" spans="1:18" s="2" customFormat="1" ht="41.25" customHeight="1">
      <c r="A115" s="62" t="s">
        <v>87</v>
      </c>
      <c r="B115" s="58"/>
      <c r="C115" s="59"/>
      <c r="D115" s="9">
        <f>(D110+D111+D112+D114)/D113</f>
        <v>4.1575418702714311</v>
      </c>
      <c r="E115" s="5"/>
      <c r="F115" s="5"/>
      <c r="G115" s="5"/>
    </row>
    <row r="116" spans="1:18" s="2" customFormat="1" ht="24" customHeight="1">
      <c r="A116" s="60" t="s">
        <v>51</v>
      </c>
      <c r="B116" s="58"/>
      <c r="C116" s="59"/>
      <c r="D116" s="11">
        <f>D104+D109</f>
        <v>10994.803325334251</v>
      </c>
      <c r="E116" s="5"/>
      <c r="F116" s="5"/>
      <c r="G116" s="12"/>
    </row>
    <row r="117" spans="1:18" s="2" customFormat="1" ht="21">
      <c r="A117" s="63" t="s">
        <v>115</v>
      </c>
      <c r="B117" s="58"/>
      <c r="C117" s="59"/>
      <c r="D117" s="9">
        <f>D116*8</f>
        <v>87958.426602674008</v>
      </c>
      <c r="E117" s="5"/>
      <c r="F117" s="5"/>
      <c r="G117" s="5"/>
      <c r="O117" s="2" t="s">
        <v>110</v>
      </c>
    </row>
    <row r="118" spans="1:18" s="2" customFormat="1" ht="22.5" customHeight="1">
      <c r="A118" s="57" t="s">
        <v>116</v>
      </c>
      <c r="B118" s="58"/>
      <c r="C118" s="59"/>
      <c r="D118" s="9">
        <f>D117/22</f>
        <v>3998.1103001215456</v>
      </c>
      <c r="E118" s="5"/>
      <c r="F118" s="5"/>
      <c r="G118" s="5"/>
      <c r="O118" s="2" t="s">
        <v>109</v>
      </c>
    </row>
    <row r="119" spans="1:18" s="2" customFormat="1" ht="21" customHeight="1">
      <c r="A119" s="57" t="s">
        <v>52</v>
      </c>
      <c r="B119" s="58"/>
      <c r="C119" s="59"/>
      <c r="D119" s="37">
        <f>ROUND(D116/22,2)</f>
        <v>499.76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53</v>
      </c>
      <c r="B120" s="58"/>
      <c r="C120" s="59"/>
      <c r="D120" s="55">
        <f>ROUND(D119/8,2)</f>
        <v>62.47</v>
      </c>
      <c r="E120" s="5"/>
      <c r="F120" s="5"/>
      <c r="G120" s="5"/>
      <c r="O120" s="2" t="s">
        <v>111</v>
      </c>
    </row>
    <row r="121" spans="1:18" s="2" customFormat="1" ht="20.25">
      <c r="A121" s="5"/>
      <c r="B121" s="5"/>
      <c r="C121" s="5"/>
      <c r="D121" s="5"/>
      <c r="E121" s="5"/>
      <c r="F121" s="5"/>
      <c r="G121" s="5"/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 t="s">
        <v>95</v>
      </c>
      <c r="B125" s="5"/>
      <c r="C125" s="5"/>
      <c r="E125" s="5" t="s">
        <v>96</v>
      </c>
      <c r="F125" s="5"/>
      <c r="G125" s="5"/>
    </row>
    <row r="126" spans="1:18" s="2" customFormat="1" ht="20.25">
      <c r="A126" s="5"/>
      <c r="B126" s="5"/>
      <c r="C126" s="5"/>
      <c r="D126" s="5"/>
      <c r="E126" s="5"/>
      <c r="F126" s="5"/>
      <c r="G126" s="5"/>
    </row>
    <row r="127" spans="1:18" s="2" customFormat="1" ht="20.25">
      <c r="B127" s="5"/>
      <c r="C127" s="5"/>
      <c r="D127" s="5"/>
      <c r="E127" s="5"/>
      <c r="F127" s="5"/>
      <c r="G127" s="5"/>
    </row>
    <row r="128" spans="1:18" s="2" customFormat="1" ht="20.25">
      <c r="A128" s="41" t="s">
        <v>54</v>
      </c>
      <c r="B128" s="5"/>
      <c r="C128" s="5"/>
      <c r="D128" s="5"/>
      <c r="E128" s="5"/>
      <c r="F128" s="5"/>
      <c r="G128" s="5"/>
    </row>
    <row r="129" spans="1:1" s="2" customFormat="1">
      <c r="A129" s="41" t="s">
        <v>105</v>
      </c>
    </row>
    <row r="130" spans="1:1" s="2" customFormat="1"/>
    <row r="131" spans="1:1" s="2" customFormat="1"/>
    <row r="132" spans="1:1" s="2" customFormat="1"/>
    <row r="133" spans="1:1" s="2" customFormat="1"/>
    <row r="134" spans="1:1" s="2" customFormat="1"/>
    <row r="135" spans="1:1" s="2" customFormat="1"/>
    <row r="136" spans="1:1" s="2" customFormat="1"/>
    <row r="137" spans="1:1" s="2" customFormat="1"/>
    <row r="138" spans="1:1" s="2" customFormat="1"/>
    <row r="139" spans="1:1" s="2" customFormat="1"/>
    <row r="140" spans="1:1" s="2" customFormat="1"/>
    <row r="141" spans="1:1" s="2" customFormat="1"/>
    <row r="142" spans="1:1" s="2" customFormat="1"/>
    <row r="143" spans="1:1" s="2" customFormat="1"/>
    <row r="144" spans="1:1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</sheetData>
  <mergeCells count="36">
    <mergeCell ref="A120:C120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08:C108"/>
    <mergeCell ref="A81:B81"/>
    <mergeCell ref="A82:B82"/>
    <mergeCell ref="A83:B83"/>
    <mergeCell ref="A99:D99"/>
    <mergeCell ref="A100:D100"/>
    <mergeCell ref="A101:D101"/>
    <mergeCell ref="A103:C103"/>
    <mergeCell ref="A104:C104"/>
    <mergeCell ref="A105:C105"/>
    <mergeCell ref="A106:C106"/>
    <mergeCell ref="A107:C107"/>
    <mergeCell ref="A80:B80"/>
    <mergeCell ref="A1:F1"/>
    <mergeCell ref="A2:F2"/>
    <mergeCell ref="A4:G4"/>
    <mergeCell ref="A57:B57"/>
    <mergeCell ref="A73:B73"/>
    <mergeCell ref="A74:B74"/>
    <mergeCell ref="A75:B75"/>
    <mergeCell ref="A76:B76"/>
    <mergeCell ref="A77:B77"/>
    <mergeCell ref="A78:B78"/>
    <mergeCell ref="A79:B79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1" max="5" man="1"/>
    <brk id="9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154"/>
  <sheetViews>
    <sheetView topLeftCell="A42" workbookViewId="0">
      <selection activeCell="C48" sqref="C4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5.28515625" style="3" customWidth="1"/>
    <col min="16" max="17" width="9.140625" style="3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132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124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(B27+B69)/12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140</v>
      </c>
      <c r="B38" s="13">
        <v>33350</v>
      </c>
      <c r="C38" s="13">
        <v>72</v>
      </c>
      <c r="D38" s="13">
        <v>8</v>
      </c>
      <c r="E38" s="15">
        <f>B38/C38*D38</f>
        <v>3705.5555555555557</v>
      </c>
      <c r="F38" s="16">
        <f>E38*0.302</f>
        <v>1119.0777777777778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3705.5555555555557</v>
      </c>
      <c r="F39" s="18">
        <f>SUM(F38:F38)</f>
        <v>1119.0777777777778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270</v>
      </c>
      <c r="D47" s="7">
        <v>22</v>
      </c>
      <c r="E47" s="9">
        <f t="shared" ref="E47:E49" si="0">C47*D47</f>
        <v>5940</v>
      </c>
      <c r="F47" s="23"/>
      <c r="G47" s="24"/>
    </row>
    <row r="48" spans="1:7" s="2" customFormat="1" ht="20.25">
      <c r="A48" s="7" t="s">
        <v>122</v>
      </c>
      <c r="B48" s="8" t="s">
        <v>104</v>
      </c>
      <c r="C48" s="9">
        <v>30000</v>
      </c>
      <c r="D48" s="7">
        <v>1</v>
      </c>
      <c r="E48" s="9">
        <f t="shared" si="0"/>
        <v>30000</v>
      </c>
      <c r="F48" s="23"/>
      <c r="G48" s="24"/>
    </row>
    <row r="49" spans="1:7" s="2" customFormat="1" ht="20.25">
      <c r="A49" s="7" t="s">
        <v>103</v>
      </c>
      <c r="B49" s="8" t="s">
        <v>108</v>
      </c>
      <c r="C49" s="9">
        <v>280</v>
      </c>
      <c r="D49" s="7">
        <v>5</v>
      </c>
      <c r="E49" s="9">
        <f t="shared" si="0"/>
        <v>1400</v>
      </c>
      <c r="F49" s="23"/>
      <c r="G49" s="24"/>
    </row>
    <row r="50" spans="1:7" s="2" customFormat="1" ht="20.25">
      <c r="A50" s="51" t="s">
        <v>41</v>
      </c>
      <c r="B50" s="52" t="s">
        <v>14</v>
      </c>
      <c r="C50" s="52" t="s">
        <v>14</v>
      </c>
      <c r="D50" s="52" t="s">
        <v>14</v>
      </c>
      <c r="E50" s="36">
        <f>SUM(E47:E49)</f>
        <v>37340</v>
      </c>
      <c r="F50" s="23"/>
      <c r="G50" s="24"/>
    </row>
    <row r="51" spans="1:7" s="2" customFormat="1" ht="20.25">
      <c r="A51" s="51" t="s">
        <v>42</v>
      </c>
      <c r="B51" s="52" t="s">
        <v>14</v>
      </c>
      <c r="C51" s="52" t="s">
        <v>14</v>
      </c>
      <c r="D51" s="52" t="s">
        <v>14</v>
      </c>
      <c r="E51" s="36">
        <f>E50/8</f>
        <v>4667.5</v>
      </c>
      <c r="F51" s="23"/>
      <c r="G51" s="24"/>
    </row>
    <row r="52" spans="1:7" s="2" customFormat="1" ht="20.25">
      <c r="A52" s="24"/>
      <c r="B52" s="22"/>
      <c r="C52" s="22"/>
      <c r="D52" s="22"/>
      <c r="E52" s="25"/>
      <c r="F52" s="25"/>
      <c r="G52" s="5"/>
    </row>
    <row r="53" spans="1:7" s="2" customFormat="1" ht="20.25">
      <c r="A53" s="5"/>
      <c r="B53" s="5"/>
      <c r="C53" s="5"/>
      <c r="D53" s="5"/>
      <c r="E53" s="5"/>
      <c r="F53" s="5"/>
      <c r="G53" s="5"/>
    </row>
    <row r="54" spans="1:7" s="2" customFormat="1" ht="20.25">
      <c r="A54" s="5" t="s">
        <v>66</v>
      </c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19.5" customHeight="1">
      <c r="A57" s="73" t="s">
        <v>91</v>
      </c>
      <c r="B57" s="73"/>
      <c r="C57" s="26"/>
      <c r="D57" s="26"/>
      <c r="E57" s="26"/>
      <c r="F57" s="26"/>
      <c r="G57" s="26"/>
    </row>
    <row r="58" spans="1:7" s="2" customFormat="1" ht="20.25">
      <c r="A58" s="27" t="s">
        <v>67</v>
      </c>
      <c r="B58" s="28"/>
      <c r="C58" s="28"/>
      <c r="D58" s="28"/>
      <c r="E58" s="28"/>
      <c r="F58" s="28"/>
      <c r="G58" s="28"/>
    </row>
    <row r="59" spans="1:7" s="2" customFormat="1" ht="20.25">
      <c r="A59" s="5" t="s">
        <v>68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69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70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89</v>
      </c>
      <c r="B62" s="5"/>
      <c r="C62" s="5"/>
      <c r="D62" s="5"/>
      <c r="E62" s="5"/>
      <c r="F62" s="5"/>
      <c r="G62" s="5"/>
    </row>
    <row r="63" spans="1:7" s="2" customFormat="1" ht="20.25">
      <c r="A63" s="5"/>
      <c r="B63" s="5"/>
      <c r="C63" s="5"/>
      <c r="D63" s="5"/>
      <c r="E63" s="5"/>
      <c r="F63" s="5"/>
      <c r="G63" s="5"/>
    </row>
    <row r="64" spans="1:7" s="2" customFormat="1" ht="20.25" hidden="1">
      <c r="A64" s="7" t="s">
        <v>35</v>
      </c>
      <c r="B64" s="7">
        <v>40.700000000000003</v>
      </c>
      <c r="C64" s="5"/>
      <c r="D64" s="5"/>
      <c r="E64" s="5"/>
      <c r="F64" s="5"/>
      <c r="G64" s="5"/>
    </row>
    <row r="65" spans="1:7" s="2" customFormat="1" ht="20.25" hidden="1">
      <c r="A65" s="7" t="s">
        <v>36</v>
      </c>
      <c r="B65" s="7">
        <v>1832.9</v>
      </c>
      <c r="C65" s="5"/>
      <c r="D65" s="5"/>
      <c r="E65" s="5"/>
      <c r="F65" s="5"/>
      <c r="G65" s="5"/>
    </row>
    <row r="66" spans="1:7" s="2" customFormat="1" ht="20.25" hidden="1">
      <c r="A66" s="7" t="s">
        <v>37</v>
      </c>
      <c r="B66" s="7">
        <v>18.899999999999999</v>
      </c>
      <c r="C66" s="5"/>
      <c r="D66" s="5"/>
      <c r="E66" s="5"/>
      <c r="F66" s="5"/>
      <c r="G66" s="5"/>
    </row>
    <row r="67" spans="1:7" s="2" customFormat="1" ht="20.25" hidden="1">
      <c r="A67" s="7" t="s">
        <v>38</v>
      </c>
      <c r="B67" s="7">
        <v>10.9</v>
      </c>
      <c r="C67" s="5"/>
      <c r="D67" s="5"/>
      <c r="E67" s="5"/>
      <c r="F67" s="5"/>
      <c r="G67" s="5"/>
    </row>
    <row r="68" spans="1:7" s="2" customFormat="1" ht="20.25" hidden="1">
      <c r="A68" s="7" t="s">
        <v>39</v>
      </c>
      <c r="B68" s="7">
        <v>407.78</v>
      </c>
      <c r="C68" s="5"/>
      <c r="D68" s="5"/>
      <c r="E68" s="5"/>
      <c r="F68" s="5"/>
      <c r="G68" s="5"/>
    </row>
    <row r="69" spans="1:7" s="2" customFormat="1" ht="20.25" hidden="1">
      <c r="A69" s="29" t="s">
        <v>40</v>
      </c>
      <c r="B69" s="29">
        <f>SUM(B64:B68)</f>
        <v>2311.1800000000003</v>
      </c>
      <c r="C69" s="5"/>
      <c r="D69" s="5"/>
      <c r="E69" s="5"/>
      <c r="F69" s="5"/>
      <c r="G69" s="5"/>
    </row>
    <row r="70" spans="1:7" s="2" customFormat="1" ht="20.25">
      <c r="A70" s="5" t="s">
        <v>57</v>
      </c>
      <c r="B70" s="5"/>
      <c r="C70" s="5"/>
      <c r="D70" s="5"/>
      <c r="E70" s="5"/>
      <c r="F70" s="5"/>
      <c r="G70" s="5"/>
    </row>
    <row r="71" spans="1:7" s="2" customFormat="1" ht="20.25">
      <c r="A71" s="5"/>
      <c r="B71" s="5"/>
      <c r="C71" s="5"/>
      <c r="D71" s="5"/>
      <c r="E71" s="5"/>
      <c r="F71" s="5"/>
      <c r="G71" s="5"/>
    </row>
    <row r="72" spans="1:7" s="2" customFormat="1" ht="20.25">
      <c r="A72" s="5"/>
      <c r="B72" s="30"/>
      <c r="C72" s="5"/>
      <c r="D72" s="5"/>
      <c r="E72" s="5"/>
      <c r="F72" s="5"/>
      <c r="G72" s="5"/>
    </row>
    <row r="73" spans="1:7" s="2" customFormat="1" ht="20.25">
      <c r="A73" s="68" t="s">
        <v>22</v>
      </c>
      <c r="B73" s="70"/>
      <c r="C73" s="31"/>
      <c r="D73" s="5"/>
      <c r="E73" s="5"/>
      <c r="F73" s="5"/>
      <c r="G73" s="5"/>
    </row>
    <row r="74" spans="1:7" s="2" customFormat="1" ht="33" customHeight="1">
      <c r="A74" s="61" t="s">
        <v>23</v>
      </c>
      <c r="B74" s="64"/>
      <c r="C74" s="9">
        <v>5396020</v>
      </c>
      <c r="D74" s="5"/>
      <c r="F74" s="25"/>
      <c r="G74" s="5"/>
    </row>
    <row r="75" spans="1:7" s="2" customFormat="1" ht="38.25" customHeight="1">
      <c r="A75" s="61" t="s">
        <v>24</v>
      </c>
      <c r="B75" s="64"/>
      <c r="C75" s="32">
        <v>1000897.15</v>
      </c>
      <c r="D75" s="5"/>
      <c r="F75" s="56"/>
      <c r="G75" s="5"/>
    </row>
    <row r="76" spans="1:7" s="2" customFormat="1" ht="42.75" customHeight="1">
      <c r="A76" s="61" t="s">
        <v>25</v>
      </c>
      <c r="B76" s="64"/>
      <c r="C76" s="32">
        <v>533978.53</v>
      </c>
      <c r="D76" s="5"/>
      <c r="F76" s="56"/>
      <c r="G76" s="5"/>
    </row>
    <row r="77" spans="1:7" s="2" customFormat="1" ht="31.5" hidden="1" customHeight="1">
      <c r="A77" s="61" t="s">
        <v>26</v>
      </c>
      <c r="B77" s="64"/>
      <c r="C77" s="32">
        <v>5978.9</v>
      </c>
      <c r="D77" s="5"/>
      <c r="E77" s="5"/>
      <c r="F77" s="5"/>
      <c r="G77" s="5"/>
    </row>
    <row r="78" spans="1:7" s="2" customFormat="1" ht="54" hidden="1" customHeight="1">
      <c r="A78" s="61" t="s">
        <v>81</v>
      </c>
      <c r="B78" s="64"/>
      <c r="C78" s="32">
        <v>49</v>
      </c>
      <c r="D78" s="5"/>
      <c r="E78" s="5"/>
      <c r="F78" s="5"/>
      <c r="G78" s="5"/>
    </row>
    <row r="79" spans="1:7" s="2" customFormat="1" ht="40.5" customHeight="1">
      <c r="A79" s="61" t="s">
        <v>136</v>
      </c>
      <c r="B79" s="64"/>
      <c r="C79" s="9">
        <v>1578</v>
      </c>
      <c r="D79" s="5"/>
      <c r="E79" s="5"/>
      <c r="F79" s="5"/>
      <c r="G79" s="5"/>
    </row>
    <row r="80" spans="1:7" s="2" customFormat="1" ht="36.75" customHeight="1">
      <c r="A80" s="61" t="s">
        <v>84</v>
      </c>
      <c r="B80" s="64"/>
      <c r="C80" s="9">
        <v>22</v>
      </c>
      <c r="D80" s="5"/>
      <c r="E80" s="5"/>
      <c r="F80" s="5"/>
      <c r="G80" s="5"/>
    </row>
    <row r="81" spans="1:7" s="2" customFormat="1" ht="31.5" customHeight="1">
      <c r="A81" s="61" t="s">
        <v>26</v>
      </c>
      <c r="B81" s="64"/>
      <c r="C81" s="49">
        <v>11592</v>
      </c>
      <c r="D81" s="5"/>
      <c r="E81" s="5"/>
      <c r="F81" s="5"/>
      <c r="G81" s="5"/>
    </row>
    <row r="82" spans="1:7" s="2" customFormat="1" ht="47.25" customHeight="1">
      <c r="A82" s="61" t="s">
        <v>90</v>
      </c>
      <c r="B82" s="64"/>
      <c r="C82" s="32">
        <v>49.7</v>
      </c>
      <c r="D82" s="5"/>
      <c r="E82" s="5"/>
      <c r="F82" s="5"/>
      <c r="G82" s="5"/>
    </row>
    <row r="83" spans="1:7" s="2" customFormat="1" ht="80.25" customHeight="1">
      <c r="A83" s="61" t="s">
        <v>94</v>
      </c>
      <c r="B83" s="64"/>
      <c r="C83" s="9">
        <f>(C74+C75+C76)/12/C79*C80/C81*C82</f>
        <v>34.524056152532104</v>
      </c>
      <c r="D83" s="5"/>
      <c r="E83" s="5"/>
      <c r="F83" s="5"/>
      <c r="G83" s="5"/>
    </row>
    <row r="84" spans="1:7" s="2" customFormat="1" ht="29.25" customHeight="1">
      <c r="A84" s="38"/>
      <c r="B84" s="38"/>
      <c r="C84" s="25"/>
      <c r="D84" s="5"/>
      <c r="E84" s="5"/>
      <c r="F84" s="5"/>
      <c r="G84" s="5"/>
    </row>
    <row r="85" spans="1:7" s="2" customFormat="1" ht="21.75" customHeight="1">
      <c r="A85" s="38"/>
      <c r="B85" s="38"/>
      <c r="C85" s="25"/>
      <c r="D85" s="5"/>
      <c r="E85" s="5"/>
      <c r="F85" s="5"/>
      <c r="G85" s="5"/>
    </row>
    <row r="86" spans="1:7" s="2" customFormat="1" ht="20.25">
      <c r="A86" s="5"/>
      <c r="B86" s="5"/>
      <c r="C86" s="5"/>
      <c r="D86" s="5"/>
      <c r="E86" s="5"/>
      <c r="F86" s="5"/>
      <c r="G86" s="5"/>
    </row>
    <row r="87" spans="1:7" s="2" customFormat="1" ht="20.25">
      <c r="A87" s="5" t="s">
        <v>83</v>
      </c>
      <c r="B87" s="5"/>
      <c r="C87" s="5"/>
      <c r="D87" s="5"/>
      <c r="E87" s="5"/>
      <c r="F87" s="5"/>
      <c r="G87" s="5"/>
    </row>
    <row r="88" spans="1:7" s="2" customFormat="1" ht="20.25">
      <c r="A88" s="5"/>
      <c r="B88" s="5"/>
      <c r="C88" s="5"/>
      <c r="D88" s="5"/>
      <c r="E88" s="5"/>
      <c r="F88" s="5"/>
      <c r="G88" s="5"/>
    </row>
    <row r="89" spans="1:7" s="2" customFormat="1" ht="81">
      <c r="A89" s="14" t="s">
        <v>27</v>
      </c>
      <c r="B89" s="14" t="s">
        <v>28</v>
      </c>
      <c r="C89" s="14" t="s">
        <v>11</v>
      </c>
      <c r="D89" s="14" t="s">
        <v>71</v>
      </c>
      <c r="E89" s="5"/>
      <c r="F89" s="5"/>
      <c r="G89" s="5"/>
    </row>
    <row r="90" spans="1:7" s="2" customFormat="1" ht="20.25">
      <c r="A90" s="8">
        <v>1</v>
      </c>
      <c r="B90" s="8">
        <v>2</v>
      </c>
      <c r="C90" s="8">
        <v>3</v>
      </c>
      <c r="D90" s="8" t="s">
        <v>29</v>
      </c>
      <c r="E90" s="5"/>
      <c r="F90" s="5"/>
      <c r="G90" s="5"/>
    </row>
    <row r="91" spans="1:7" s="2" customFormat="1" ht="20.25">
      <c r="A91" s="53" t="s">
        <v>100</v>
      </c>
      <c r="B91" s="17">
        <v>11</v>
      </c>
      <c r="C91" s="17">
        <v>100</v>
      </c>
      <c r="D91" s="33">
        <f t="shared" ref="D91:D93" si="1">B91*C91</f>
        <v>1100</v>
      </c>
      <c r="E91" s="5"/>
      <c r="F91" s="5"/>
      <c r="G91" s="5"/>
    </row>
    <row r="92" spans="1:7" s="2" customFormat="1" ht="20.25">
      <c r="A92" s="53" t="s">
        <v>128</v>
      </c>
      <c r="B92" s="17">
        <v>5</v>
      </c>
      <c r="C92" s="17">
        <v>90</v>
      </c>
      <c r="D92" s="33">
        <f t="shared" si="1"/>
        <v>450</v>
      </c>
      <c r="E92" s="5"/>
      <c r="F92" s="5"/>
      <c r="G92" s="5"/>
    </row>
    <row r="93" spans="1:7" s="2" customFormat="1" ht="20.25">
      <c r="A93" s="7" t="s">
        <v>77</v>
      </c>
      <c r="B93" s="7">
        <v>22</v>
      </c>
      <c r="C93" s="31">
        <v>15</v>
      </c>
      <c r="D93" s="33">
        <f t="shared" si="1"/>
        <v>330</v>
      </c>
      <c r="E93" s="5"/>
      <c r="F93" s="5"/>
      <c r="G93" s="5"/>
    </row>
    <row r="94" spans="1:7" s="2" customFormat="1" ht="20.25">
      <c r="A94" s="29" t="s">
        <v>41</v>
      </c>
      <c r="B94" s="34" t="s">
        <v>14</v>
      </c>
      <c r="C94" s="34" t="s">
        <v>14</v>
      </c>
      <c r="D94" s="35">
        <f>SUM(D91:D93)</f>
        <v>1880</v>
      </c>
      <c r="E94" s="5"/>
      <c r="F94" s="5"/>
      <c r="G94" s="5"/>
    </row>
    <row r="95" spans="1:7" s="2" customFormat="1" ht="20.25">
      <c r="A95" s="7" t="s">
        <v>42</v>
      </c>
      <c r="B95" s="34" t="s">
        <v>14</v>
      </c>
      <c r="C95" s="34" t="s">
        <v>14</v>
      </c>
      <c r="D95" s="33">
        <f>D94/8</f>
        <v>235</v>
      </c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65" t="s">
        <v>55</v>
      </c>
      <c r="B99" s="65"/>
      <c r="C99" s="65"/>
      <c r="D99" s="65"/>
      <c r="E99" s="5"/>
      <c r="F99" s="5"/>
      <c r="G99" s="5"/>
    </row>
    <row r="100" spans="1:20" s="2" customFormat="1" ht="20.25">
      <c r="A100" s="66" t="s">
        <v>117</v>
      </c>
      <c r="B100" s="66"/>
      <c r="C100" s="66"/>
      <c r="D100" s="66"/>
      <c r="E100" s="5"/>
      <c r="F100" s="5"/>
      <c r="G100" s="5"/>
    </row>
    <row r="101" spans="1:20" s="2" customFormat="1" ht="18" customHeight="1">
      <c r="A101" s="67" t="s">
        <v>56</v>
      </c>
      <c r="B101" s="67"/>
      <c r="C101" s="67"/>
      <c r="D101" s="67"/>
      <c r="E101" s="5"/>
      <c r="F101" s="5"/>
      <c r="G101" s="5"/>
    </row>
    <row r="102" spans="1:20" s="2" customFormat="1" ht="20.25">
      <c r="A102" s="5"/>
      <c r="B102" s="5"/>
      <c r="C102" s="5"/>
      <c r="D102" s="5"/>
      <c r="E102" s="5"/>
      <c r="F102" s="5"/>
      <c r="G102" s="5"/>
    </row>
    <row r="103" spans="1:20" s="2" customFormat="1" ht="20.25">
      <c r="A103" s="68" t="s">
        <v>43</v>
      </c>
      <c r="B103" s="69"/>
      <c r="C103" s="70"/>
      <c r="D103" s="7" t="s">
        <v>50</v>
      </c>
      <c r="E103" s="5"/>
      <c r="F103" s="5"/>
      <c r="G103" s="5"/>
    </row>
    <row r="104" spans="1:20" s="2" customFormat="1" ht="21">
      <c r="A104" s="71" t="s">
        <v>44</v>
      </c>
      <c r="B104" s="58"/>
      <c r="C104" s="59"/>
      <c r="D104" s="11">
        <f>SUM(D105:D108)</f>
        <v>9492.1333333333332</v>
      </c>
      <c r="E104" s="5"/>
      <c r="F104" s="5"/>
      <c r="G104" s="5"/>
    </row>
    <row r="105" spans="1:20" s="2" customFormat="1" ht="21" customHeight="1">
      <c r="A105" s="61" t="s">
        <v>46</v>
      </c>
      <c r="B105" s="58"/>
      <c r="C105" s="59"/>
      <c r="D105" s="9">
        <f>E39</f>
        <v>3705.5555555555557</v>
      </c>
      <c r="E105" s="5"/>
      <c r="F105" s="5"/>
      <c r="G105" s="5"/>
    </row>
    <row r="106" spans="1:20" s="2" customFormat="1" ht="22.5" customHeight="1">
      <c r="A106" s="61" t="s">
        <v>47</v>
      </c>
      <c r="B106" s="58"/>
      <c r="C106" s="59"/>
      <c r="D106" s="9">
        <f>F39</f>
        <v>1119.0777777777778</v>
      </c>
      <c r="E106" s="5"/>
      <c r="F106" s="5"/>
      <c r="G106" s="5"/>
    </row>
    <row r="107" spans="1:20" s="2" customFormat="1" ht="22.5" customHeight="1">
      <c r="A107" s="61" t="s">
        <v>48</v>
      </c>
      <c r="B107" s="58"/>
      <c r="C107" s="59"/>
      <c r="D107" s="9">
        <v>0</v>
      </c>
      <c r="E107" s="5"/>
      <c r="F107" s="5"/>
      <c r="G107" s="5"/>
    </row>
    <row r="108" spans="1:20" s="2" customFormat="1" ht="39" customHeight="1">
      <c r="A108" s="61" t="s">
        <v>73</v>
      </c>
      <c r="B108" s="58"/>
      <c r="C108" s="59"/>
      <c r="D108" s="9">
        <f>E51</f>
        <v>4667.5</v>
      </c>
      <c r="E108" s="5"/>
      <c r="F108" s="5"/>
      <c r="G108" s="5"/>
      <c r="P108" s="2">
        <v>11592</v>
      </c>
      <c r="Q108" s="2">
        <v>49.7</v>
      </c>
      <c r="T108" s="2" t="s">
        <v>102</v>
      </c>
    </row>
    <row r="109" spans="1:20" s="2" customFormat="1" ht="21">
      <c r="A109" s="60" t="s">
        <v>45</v>
      </c>
      <c r="B109" s="58"/>
      <c r="C109" s="59"/>
      <c r="D109" s="11">
        <f>SUM(D110:D114)*D115</f>
        <v>1503.617992000919</v>
      </c>
      <c r="E109" s="5"/>
      <c r="F109" s="5"/>
      <c r="G109" s="5"/>
      <c r="O109" s="2" t="s">
        <v>99</v>
      </c>
      <c r="P109" s="2">
        <v>1578</v>
      </c>
      <c r="Q109" s="2">
        <v>22</v>
      </c>
      <c r="R109" s="2">
        <v>1.302</v>
      </c>
      <c r="T109" s="2" t="s">
        <v>101</v>
      </c>
    </row>
    <row r="110" spans="1:20" s="2" customFormat="1" ht="40.5" customHeight="1">
      <c r="A110" s="61" t="s">
        <v>72</v>
      </c>
      <c r="B110" s="58"/>
      <c r="C110" s="59"/>
      <c r="D110" s="9">
        <f>R111</f>
        <v>9.3171053992395425</v>
      </c>
      <c r="E110" s="5"/>
      <c r="F110" s="5"/>
      <c r="G110" s="5"/>
      <c r="I110" s="46"/>
      <c r="L110" s="2" t="s">
        <v>98</v>
      </c>
      <c r="M110" s="2" t="s">
        <v>137</v>
      </c>
      <c r="O110" s="50">
        <v>3863.06</v>
      </c>
      <c r="R110" s="2">
        <f>O110/P109*Q109*R109</f>
        <v>70.122617642585553</v>
      </c>
    </row>
    <row r="111" spans="1:20" s="2" customFormat="1" ht="42" customHeight="1">
      <c r="A111" s="61" t="s">
        <v>92</v>
      </c>
      <c r="B111" s="58"/>
      <c r="C111" s="59"/>
      <c r="D111" s="9">
        <f>C83</f>
        <v>34.524056152532104</v>
      </c>
      <c r="E111" s="5"/>
      <c r="F111" s="5"/>
      <c r="G111" s="5"/>
      <c r="I111" s="46"/>
      <c r="L111" s="2" t="s">
        <v>82</v>
      </c>
      <c r="O111" s="50">
        <v>513.28</v>
      </c>
      <c r="R111" s="2">
        <f>O111/P109*Q109*R109</f>
        <v>9.3171053992395425</v>
      </c>
    </row>
    <row r="112" spans="1:20" s="2" customFormat="1" ht="39.75" customHeight="1">
      <c r="A112" s="61" t="s">
        <v>49</v>
      </c>
      <c r="B112" s="58"/>
      <c r="C112" s="59"/>
      <c r="D112" s="36">
        <f>R113</f>
        <v>12.696557350311959</v>
      </c>
      <c r="E112" s="5"/>
      <c r="F112" s="5"/>
      <c r="G112" s="5"/>
      <c r="I112" s="46"/>
      <c r="O112" s="48"/>
    </row>
    <row r="113" spans="1:18" s="2" customFormat="1" ht="39.75" customHeight="1">
      <c r="A113" s="61" t="s">
        <v>88</v>
      </c>
      <c r="B113" s="58"/>
      <c r="C113" s="59"/>
      <c r="D113" s="36">
        <f>R110</f>
        <v>70.122617642585553</v>
      </c>
      <c r="E113" s="5"/>
      <c r="F113" s="5"/>
      <c r="G113" s="5"/>
      <c r="N113" s="2" t="s">
        <v>97</v>
      </c>
      <c r="O113" s="54">
        <v>212408.69</v>
      </c>
      <c r="R113" s="2">
        <f>O113/P109*Q109/P108*Q108</f>
        <v>12.696557350311959</v>
      </c>
    </row>
    <row r="114" spans="1:18" s="2" customFormat="1" ht="39" customHeight="1">
      <c r="A114" s="61" t="s">
        <v>74</v>
      </c>
      <c r="B114" s="58"/>
      <c r="C114" s="59"/>
      <c r="D114" s="9">
        <f>D95</f>
        <v>235</v>
      </c>
      <c r="E114" s="5"/>
      <c r="F114" s="5"/>
      <c r="G114" s="5"/>
    </row>
    <row r="115" spans="1:18" s="2" customFormat="1" ht="41.25" customHeight="1">
      <c r="A115" s="62" t="s">
        <v>87</v>
      </c>
      <c r="B115" s="58"/>
      <c r="C115" s="59"/>
      <c r="D115" s="9">
        <f>(D110+D111+D112+D114)/D113</f>
        <v>4.1575418702714311</v>
      </c>
      <c r="E115" s="5"/>
      <c r="F115" s="5"/>
      <c r="G115" s="5"/>
    </row>
    <row r="116" spans="1:18" s="2" customFormat="1" ht="24" customHeight="1">
      <c r="A116" s="60" t="s">
        <v>51</v>
      </c>
      <c r="B116" s="58"/>
      <c r="C116" s="59"/>
      <c r="D116" s="11">
        <f>D104+D109</f>
        <v>10995.751325334251</v>
      </c>
      <c r="E116" s="5"/>
      <c r="F116" s="5"/>
      <c r="G116" s="12"/>
    </row>
    <row r="117" spans="1:18" s="2" customFormat="1" ht="21">
      <c r="A117" s="63" t="s">
        <v>115</v>
      </c>
      <c r="B117" s="58"/>
      <c r="C117" s="59"/>
      <c r="D117" s="9">
        <f>D116*8</f>
        <v>87966.01060267401</v>
      </c>
      <c r="E117" s="5"/>
      <c r="F117" s="5"/>
      <c r="G117" s="5"/>
      <c r="O117" s="2" t="s">
        <v>110</v>
      </c>
    </row>
    <row r="118" spans="1:18" s="2" customFormat="1" ht="22.5" customHeight="1">
      <c r="A118" s="57" t="s">
        <v>116</v>
      </c>
      <c r="B118" s="58"/>
      <c r="C118" s="59"/>
      <c r="D118" s="9">
        <f>D117/22</f>
        <v>3998.4550273942732</v>
      </c>
      <c r="E118" s="5"/>
      <c r="F118" s="5"/>
      <c r="G118" s="5"/>
      <c r="O118" s="2" t="s">
        <v>109</v>
      </c>
    </row>
    <row r="119" spans="1:18" s="2" customFormat="1" ht="21" customHeight="1">
      <c r="A119" s="57" t="s">
        <v>52</v>
      </c>
      <c r="B119" s="58"/>
      <c r="C119" s="59"/>
      <c r="D119" s="37">
        <f>ROUND(D116/22,2)</f>
        <v>499.81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53</v>
      </c>
      <c r="B120" s="58"/>
      <c r="C120" s="59"/>
      <c r="D120" s="55">
        <f>ROUND(D119/8,2)</f>
        <v>62.48</v>
      </c>
      <c r="E120" s="5"/>
      <c r="F120" s="5"/>
      <c r="G120" s="5"/>
      <c r="O120" s="2" t="s">
        <v>111</v>
      </c>
    </row>
    <row r="121" spans="1:18" s="2" customFormat="1" ht="20.25">
      <c r="A121" s="5"/>
      <c r="B121" s="5"/>
      <c r="C121" s="5"/>
      <c r="D121" s="5"/>
      <c r="E121" s="5"/>
      <c r="F121" s="5"/>
      <c r="G121" s="5"/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 t="s">
        <v>95</v>
      </c>
      <c r="B125" s="5"/>
      <c r="C125" s="5"/>
      <c r="E125" s="5" t="s">
        <v>96</v>
      </c>
      <c r="F125" s="5"/>
      <c r="G125" s="5"/>
    </row>
    <row r="126" spans="1:18" s="2" customFormat="1" ht="20.25">
      <c r="A126" s="5"/>
      <c r="B126" s="5"/>
      <c r="C126" s="5"/>
      <c r="D126" s="5"/>
      <c r="E126" s="5"/>
      <c r="F126" s="5"/>
      <c r="G126" s="5"/>
    </row>
    <row r="127" spans="1:18" s="2" customFormat="1" ht="20.25">
      <c r="B127" s="5"/>
      <c r="C127" s="5"/>
      <c r="D127" s="5"/>
      <c r="E127" s="5"/>
      <c r="F127" s="5"/>
      <c r="G127" s="5"/>
    </row>
    <row r="128" spans="1:18" s="2" customFormat="1" ht="20.25">
      <c r="A128" s="41" t="s">
        <v>54</v>
      </c>
      <c r="B128" s="5"/>
      <c r="C128" s="5"/>
      <c r="D128" s="5"/>
      <c r="E128" s="5"/>
      <c r="F128" s="5"/>
      <c r="G128" s="5"/>
    </row>
    <row r="129" spans="1:1" s="2" customFormat="1">
      <c r="A129" s="41" t="s">
        <v>105</v>
      </c>
    </row>
    <row r="130" spans="1:1" s="2" customFormat="1"/>
    <row r="131" spans="1:1" s="2" customFormat="1"/>
    <row r="132" spans="1:1" s="2" customFormat="1"/>
    <row r="133" spans="1:1" s="2" customFormat="1"/>
    <row r="134" spans="1:1" s="2" customFormat="1"/>
    <row r="135" spans="1:1" s="2" customFormat="1"/>
    <row r="136" spans="1:1" s="2" customFormat="1"/>
    <row r="137" spans="1:1" s="2" customFormat="1"/>
    <row r="138" spans="1:1" s="2" customFormat="1"/>
    <row r="139" spans="1:1" s="2" customFormat="1"/>
    <row r="140" spans="1:1" s="2" customFormat="1"/>
    <row r="141" spans="1:1" s="2" customFormat="1"/>
    <row r="142" spans="1:1" s="2" customFormat="1"/>
    <row r="143" spans="1:1" s="2" customFormat="1"/>
    <row r="144" spans="1:1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</sheetData>
  <mergeCells count="36">
    <mergeCell ref="A120:C120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08:C108"/>
    <mergeCell ref="A81:B81"/>
    <mergeCell ref="A82:B82"/>
    <mergeCell ref="A83:B83"/>
    <mergeCell ref="A99:D99"/>
    <mergeCell ref="A100:D100"/>
    <mergeCell ref="A101:D101"/>
    <mergeCell ref="A103:C103"/>
    <mergeCell ref="A104:C104"/>
    <mergeCell ref="A105:C105"/>
    <mergeCell ref="A106:C106"/>
    <mergeCell ref="A107:C107"/>
    <mergeCell ref="A80:B80"/>
    <mergeCell ref="A1:F1"/>
    <mergeCell ref="A2:F2"/>
    <mergeCell ref="A4:G4"/>
    <mergeCell ref="A57:B57"/>
    <mergeCell ref="A73:B73"/>
    <mergeCell ref="A74:B74"/>
    <mergeCell ref="A75:B75"/>
    <mergeCell ref="A76:B76"/>
    <mergeCell ref="A77:B77"/>
    <mergeCell ref="A78:B78"/>
    <mergeCell ref="A79:B79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1" max="5" man="1"/>
    <brk id="9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155"/>
  <sheetViews>
    <sheetView topLeftCell="A13" workbookViewId="0">
      <selection activeCell="A49" sqref="A49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5.28515625" style="3" customWidth="1"/>
    <col min="16" max="17" width="9.140625" style="3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130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119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(B27+B70)/12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126</v>
      </c>
      <c r="B38" s="13">
        <v>26205.8</v>
      </c>
      <c r="C38" s="13">
        <v>72</v>
      </c>
      <c r="D38" s="13">
        <v>8</v>
      </c>
      <c r="E38" s="15">
        <f>B38/C38*D38</f>
        <v>2911.7555555555555</v>
      </c>
      <c r="F38" s="16">
        <f>E38*0.302</f>
        <v>879.35017777777773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2911.7555555555555</v>
      </c>
      <c r="F39" s="18">
        <f>SUM(F38:F38)</f>
        <v>879.35017777777773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500</v>
      </c>
      <c r="D47" s="7">
        <v>23</v>
      </c>
      <c r="E47" s="9">
        <f t="shared" ref="E47:E50" si="0">C47*D47</f>
        <v>11500</v>
      </c>
      <c r="F47" s="23"/>
      <c r="G47" s="24"/>
    </row>
    <row r="48" spans="1:7" s="2" customFormat="1" ht="20.25">
      <c r="A48" s="7" t="s">
        <v>121</v>
      </c>
      <c r="B48" s="8" t="s">
        <v>104</v>
      </c>
      <c r="C48" s="9">
        <v>300</v>
      </c>
      <c r="D48" s="7">
        <v>23</v>
      </c>
      <c r="E48" s="9">
        <f t="shared" si="0"/>
        <v>6900</v>
      </c>
      <c r="F48" s="23"/>
      <c r="G48" s="24"/>
    </row>
    <row r="49" spans="1:7" s="2" customFormat="1" ht="20.25">
      <c r="A49" s="7" t="s">
        <v>122</v>
      </c>
      <c r="B49" s="8" t="s">
        <v>104</v>
      </c>
      <c r="C49" s="9">
        <v>30000</v>
      </c>
      <c r="D49" s="7">
        <v>1</v>
      </c>
      <c r="E49" s="9">
        <f t="shared" si="0"/>
        <v>30000</v>
      </c>
      <c r="F49" s="23"/>
      <c r="G49" s="24"/>
    </row>
    <row r="50" spans="1:7" s="2" customFormat="1" ht="20.25">
      <c r="A50" s="7" t="s">
        <v>103</v>
      </c>
      <c r="B50" s="8" t="s">
        <v>108</v>
      </c>
      <c r="C50" s="9">
        <v>280</v>
      </c>
      <c r="D50" s="7">
        <v>5</v>
      </c>
      <c r="E50" s="9">
        <f t="shared" si="0"/>
        <v>1400</v>
      </c>
      <c r="F50" s="23"/>
      <c r="G50" s="24"/>
    </row>
    <row r="51" spans="1:7" s="2" customFormat="1" ht="20.25">
      <c r="A51" s="51" t="s">
        <v>41</v>
      </c>
      <c r="B51" s="52" t="s">
        <v>14</v>
      </c>
      <c r="C51" s="52" t="s">
        <v>14</v>
      </c>
      <c r="D51" s="52" t="s">
        <v>14</v>
      </c>
      <c r="E51" s="36">
        <f>SUM(E47:E50)</f>
        <v>49800</v>
      </c>
      <c r="F51" s="23"/>
      <c r="G51" s="24"/>
    </row>
    <row r="52" spans="1:7" s="2" customFormat="1" ht="20.25">
      <c r="A52" s="51" t="s">
        <v>42</v>
      </c>
      <c r="B52" s="52" t="s">
        <v>14</v>
      </c>
      <c r="C52" s="52" t="s">
        <v>14</v>
      </c>
      <c r="D52" s="52" t="s">
        <v>14</v>
      </c>
      <c r="E52" s="36">
        <f>E51/8</f>
        <v>6225</v>
      </c>
      <c r="F52" s="23"/>
      <c r="G52" s="24"/>
    </row>
    <row r="53" spans="1:7" s="2" customFormat="1" ht="20.25">
      <c r="A53" s="24"/>
      <c r="B53" s="22"/>
      <c r="C53" s="22"/>
      <c r="D53" s="22"/>
      <c r="E53" s="25"/>
      <c r="F53" s="2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 t="s">
        <v>66</v>
      </c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20.25">
      <c r="A57" s="5"/>
      <c r="B57" s="5"/>
      <c r="C57" s="5"/>
      <c r="D57" s="5"/>
      <c r="E57" s="5"/>
      <c r="F57" s="5"/>
      <c r="G57" s="5"/>
    </row>
    <row r="58" spans="1:7" s="2" customFormat="1" ht="19.5" customHeight="1">
      <c r="A58" s="73" t="s">
        <v>91</v>
      </c>
      <c r="B58" s="73"/>
      <c r="C58" s="26"/>
      <c r="D58" s="26"/>
      <c r="E58" s="26"/>
      <c r="F58" s="26"/>
      <c r="G58" s="26"/>
    </row>
    <row r="59" spans="1:7" s="2" customFormat="1" ht="20.25">
      <c r="A59" s="27" t="s">
        <v>67</v>
      </c>
      <c r="B59" s="28"/>
      <c r="C59" s="28"/>
      <c r="D59" s="28"/>
      <c r="E59" s="28"/>
      <c r="F59" s="28"/>
      <c r="G59" s="28"/>
    </row>
    <row r="60" spans="1:7" s="2" customFormat="1" ht="20.25">
      <c r="A60" s="5" t="s">
        <v>68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69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70</v>
      </c>
      <c r="B62" s="5"/>
      <c r="C62" s="5"/>
      <c r="D62" s="5"/>
      <c r="E62" s="5"/>
      <c r="F62" s="5"/>
      <c r="G62" s="5"/>
    </row>
    <row r="63" spans="1:7" s="2" customFormat="1" ht="20.25">
      <c r="A63" s="5" t="s">
        <v>89</v>
      </c>
      <c r="B63" s="5"/>
      <c r="C63" s="5"/>
      <c r="D63" s="5"/>
      <c r="E63" s="5"/>
      <c r="F63" s="5"/>
      <c r="G63" s="5"/>
    </row>
    <row r="64" spans="1:7" s="2" customFormat="1" ht="20.25">
      <c r="A64" s="5"/>
      <c r="B64" s="5"/>
      <c r="C64" s="5"/>
      <c r="D64" s="5"/>
      <c r="E64" s="5"/>
      <c r="F64" s="5"/>
      <c r="G64" s="5"/>
    </row>
    <row r="65" spans="1:7" s="2" customFormat="1" ht="20.25" hidden="1">
      <c r="A65" s="7" t="s">
        <v>35</v>
      </c>
      <c r="B65" s="7">
        <v>40.700000000000003</v>
      </c>
      <c r="C65" s="5"/>
      <c r="D65" s="5"/>
      <c r="E65" s="5"/>
      <c r="F65" s="5"/>
      <c r="G65" s="5"/>
    </row>
    <row r="66" spans="1:7" s="2" customFormat="1" ht="20.25" hidden="1">
      <c r="A66" s="7" t="s">
        <v>36</v>
      </c>
      <c r="B66" s="7">
        <v>1832.9</v>
      </c>
      <c r="C66" s="5"/>
      <c r="D66" s="5"/>
      <c r="E66" s="5"/>
      <c r="F66" s="5"/>
      <c r="G66" s="5"/>
    </row>
    <row r="67" spans="1:7" s="2" customFormat="1" ht="20.25" hidden="1">
      <c r="A67" s="7" t="s">
        <v>37</v>
      </c>
      <c r="B67" s="7">
        <v>18.899999999999999</v>
      </c>
      <c r="C67" s="5"/>
      <c r="D67" s="5"/>
      <c r="E67" s="5"/>
      <c r="F67" s="5"/>
      <c r="G67" s="5"/>
    </row>
    <row r="68" spans="1:7" s="2" customFormat="1" ht="20.25" hidden="1">
      <c r="A68" s="7" t="s">
        <v>38</v>
      </c>
      <c r="B68" s="7">
        <v>10.9</v>
      </c>
      <c r="C68" s="5"/>
      <c r="D68" s="5"/>
      <c r="E68" s="5"/>
      <c r="F68" s="5"/>
      <c r="G68" s="5"/>
    </row>
    <row r="69" spans="1:7" s="2" customFormat="1" ht="20.25" hidden="1">
      <c r="A69" s="7" t="s">
        <v>39</v>
      </c>
      <c r="B69" s="7">
        <v>407.78</v>
      </c>
      <c r="C69" s="5"/>
      <c r="D69" s="5"/>
      <c r="E69" s="5"/>
      <c r="F69" s="5"/>
      <c r="G69" s="5"/>
    </row>
    <row r="70" spans="1:7" s="2" customFormat="1" ht="20.25" hidden="1">
      <c r="A70" s="29" t="s">
        <v>40</v>
      </c>
      <c r="B70" s="29">
        <f>SUM(B65:B69)</f>
        <v>2311.1800000000003</v>
      </c>
      <c r="C70" s="5"/>
      <c r="D70" s="5"/>
      <c r="E70" s="5"/>
      <c r="F70" s="5"/>
      <c r="G70" s="5"/>
    </row>
    <row r="71" spans="1:7" s="2" customFormat="1" ht="20.25">
      <c r="A71" s="5" t="s">
        <v>57</v>
      </c>
      <c r="B71" s="5"/>
      <c r="C71" s="5"/>
      <c r="D71" s="5"/>
      <c r="E71" s="5"/>
      <c r="F71" s="5"/>
      <c r="G71" s="5"/>
    </row>
    <row r="72" spans="1:7" s="2" customFormat="1" ht="20.25">
      <c r="A72" s="5"/>
      <c r="B72" s="5"/>
      <c r="C72" s="5"/>
      <c r="D72" s="5"/>
      <c r="E72" s="5"/>
      <c r="F72" s="5"/>
      <c r="G72" s="5"/>
    </row>
    <row r="73" spans="1:7" s="2" customFormat="1" ht="20.25">
      <c r="A73" s="5"/>
      <c r="B73" s="30"/>
      <c r="C73" s="5"/>
      <c r="D73" s="5"/>
      <c r="E73" s="5"/>
      <c r="F73" s="5"/>
      <c r="G73" s="5"/>
    </row>
    <row r="74" spans="1:7" s="2" customFormat="1" ht="20.25">
      <c r="A74" s="68" t="s">
        <v>22</v>
      </c>
      <c r="B74" s="70"/>
      <c r="C74" s="31"/>
      <c r="D74" s="5"/>
      <c r="E74" s="5"/>
      <c r="F74" s="5"/>
      <c r="G74" s="5"/>
    </row>
    <row r="75" spans="1:7" s="2" customFormat="1" ht="33" customHeight="1">
      <c r="A75" s="61" t="s">
        <v>23</v>
      </c>
      <c r="B75" s="64"/>
      <c r="C75" s="9">
        <v>5396020</v>
      </c>
      <c r="D75" s="5"/>
      <c r="F75" s="25"/>
      <c r="G75" s="5"/>
    </row>
    <row r="76" spans="1:7" s="2" customFormat="1" ht="38.25" customHeight="1">
      <c r="A76" s="61" t="s">
        <v>24</v>
      </c>
      <c r="B76" s="64"/>
      <c r="C76" s="32">
        <v>1000897.15</v>
      </c>
      <c r="D76" s="5"/>
      <c r="F76" s="56"/>
      <c r="G76" s="5"/>
    </row>
    <row r="77" spans="1:7" s="2" customFormat="1" ht="42.75" customHeight="1">
      <c r="A77" s="61" t="s">
        <v>25</v>
      </c>
      <c r="B77" s="64"/>
      <c r="C77" s="32">
        <v>533978.53</v>
      </c>
      <c r="D77" s="5"/>
      <c r="F77" s="56"/>
      <c r="G77" s="5"/>
    </row>
    <row r="78" spans="1:7" s="2" customFormat="1" ht="31.5" hidden="1" customHeight="1">
      <c r="A78" s="61" t="s">
        <v>26</v>
      </c>
      <c r="B78" s="64"/>
      <c r="C78" s="32">
        <v>5978.9</v>
      </c>
      <c r="D78" s="5"/>
      <c r="E78" s="5"/>
      <c r="F78" s="5"/>
      <c r="G78" s="5"/>
    </row>
    <row r="79" spans="1:7" s="2" customFormat="1" ht="54" hidden="1" customHeight="1">
      <c r="A79" s="61" t="s">
        <v>81</v>
      </c>
      <c r="B79" s="64"/>
      <c r="C79" s="32">
        <v>49</v>
      </c>
      <c r="D79" s="5"/>
      <c r="E79" s="5"/>
      <c r="F79" s="5"/>
      <c r="G79" s="5"/>
    </row>
    <row r="80" spans="1:7" s="2" customFormat="1" ht="40.5" customHeight="1">
      <c r="A80" s="61" t="s">
        <v>136</v>
      </c>
      <c r="B80" s="64"/>
      <c r="C80" s="9">
        <v>1578</v>
      </c>
      <c r="D80" s="5"/>
      <c r="E80" s="5"/>
      <c r="F80" s="5"/>
      <c r="G80" s="5"/>
    </row>
    <row r="81" spans="1:7" s="2" customFormat="1" ht="36.75" customHeight="1">
      <c r="A81" s="61" t="s">
        <v>84</v>
      </c>
      <c r="B81" s="64"/>
      <c r="C81" s="9">
        <v>23</v>
      </c>
      <c r="D81" s="5"/>
      <c r="E81" s="5"/>
      <c r="F81" s="5"/>
      <c r="G81" s="5"/>
    </row>
    <row r="82" spans="1:7" s="2" customFormat="1" ht="31.5" customHeight="1">
      <c r="A82" s="61" t="s">
        <v>26</v>
      </c>
      <c r="B82" s="64"/>
      <c r="C82" s="49">
        <v>11592</v>
      </c>
      <c r="D82" s="5"/>
      <c r="E82" s="5"/>
      <c r="F82" s="5"/>
      <c r="G82" s="5"/>
    </row>
    <row r="83" spans="1:7" s="2" customFormat="1" ht="47.25" customHeight="1">
      <c r="A83" s="61" t="s">
        <v>90</v>
      </c>
      <c r="B83" s="64"/>
      <c r="C83" s="32">
        <v>49.7</v>
      </c>
      <c r="D83" s="5"/>
      <c r="E83" s="5"/>
      <c r="F83" s="5"/>
      <c r="G83" s="5"/>
    </row>
    <row r="84" spans="1:7" s="2" customFormat="1" ht="80.25" customHeight="1">
      <c r="A84" s="61" t="s">
        <v>94</v>
      </c>
      <c r="B84" s="64"/>
      <c r="C84" s="9">
        <f>(C75+C76+C77)/12/C80*C81/C82*C83</f>
        <v>36.093331432192656</v>
      </c>
      <c r="D84" s="5"/>
      <c r="E84" s="5"/>
      <c r="F84" s="5"/>
      <c r="G84" s="5"/>
    </row>
    <row r="85" spans="1:7" s="2" customFormat="1" ht="29.25" customHeight="1">
      <c r="A85" s="38"/>
      <c r="B85" s="38"/>
      <c r="C85" s="25"/>
      <c r="D85" s="5"/>
      <c r="E85" s="5"/>
      <c r="F85" s="5"/>
      <c r="G85" s="5"/>
    </row>
    <row r="86" spans="1:7" s="2" customFormat="1" ht="21.75" customHeight="1">
      <c r="A86" s="38"/>
      <c r="B86" s="38"/>
      <c r="C86" s="2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20.25">
      <c r="A88" s="5" t="s">
        <v>83</v>
      </c>
      <c r="B88" s="5"/>
      <c r="C88" s="5"/>
      <c r="D88" s="5"/>
      <c r="E88" s="5"/>
      <c r="F88" s="5"/>
      <c r="G88" s="5"/>
    </row>
    <row r="89" spans="1:7" s="2" customFormat="1" ht="20.25">
      <c r="A89" s="5"/>
      <c r="B89" s="5"/>
      <c r="C89" s="5"/>
      <c r="D89" s="5"/>
      <c r="E89" s="5"/>
      <c r="F89" s="5"/>
      <c r="G89" s="5"/>
    </row>
    <row r="90" spans="1:7" s="2" customFormat="1" ht="81">
      <c r="A90" s="14" t="s">
        <v>27</v>
      </c>
      <c r="B90" s="14" t="s">
        <v>28</v>
      </c>
      <c r="C90" s="14" t="s">
        <v>11</v>
      </c>
      <c r="D90" s="14" t="s">
        <v>71</v>
      </c>
      <c r="E90" s="5"/>
      <c r="F90" s="5"/>
      <c r="G90" s="5"/>
    </row>
    <row r="91" spans="1:7" s="2" customFormat="1" ht="20.25">
      <c r="A91" s="8">
        <v>1</v>
      </c>
      <c r="B91" s="8">
        <v>2</v>
      </c>
      <c r="C91" s="8">
        <v>3</v>
      </c>
      <c r="D91" s="8" t="s">
        <v>29</v>
      </c>
      <c r="E91" s="5"/>
      <c r="F91" s="5"/>
      <c r="G91" s="5"/>
    </row>
    <row r="92" spans="1:7" s="2" customFormat="1" ht="20.25">
      <c r="A92" s="53" t="s">
        <v>100</v>
      </c>
      <c r="B92" s="17">
        <v>11</v>
      </c>
      <c r="C92" s="17">
        <v>100</v>
      </c>
      <c r="D92" s="33">
        <f t="shared" ref="D92:D94" si="1">B92*C92</f>
        <v>1100</v>
      </c>
      <c r="E92" s="5"/>
      <c r="F92" s="5"/>
      <c r="G92" s="5"/>
    </row>
    <row r="93" spans="1:7" s="2" customFormat="1" ht="20.25">
      <c r="A93" s="53" t="s">
        <v>128</v>
      </c>
      <c r="B93" s="17">
        <v>5</v>
      </c>
      <c r="C93" s="17">
        <v>90</v>
      </c>
      <c r="D93" s="33">
        <f t="shared" si="1"/>
        <v>450</v>
      </c>
      <c r="E93" s="5"/>
      <c r="F93" s="5"/>
      <c r="G93" s="5"/>
    </row>
    <row r="94" spans="1:7" s="2" customFormat="1" ht="20.25">
      <c r="A94" s="7" t="s">
        <v>77</v>
      </c>
      <c r="B94" s="7">
        <v>23</v>
      </c>
      <c r="C94" s="31">
        <v>15</v>
      </c>
      <c r="D94" s="33">
        <f t="shared" si="1"/>
        <v>345</v>
      </c>
      <c r="E94" s="5"/>
      <c r="F94" s="5"/>
      <c r="G94" s="5"/>
    </row>
    <row r="95" spans="1:7" s="2" customFormat="1" ht="20.25">
      <c r="A95" s="29" t="s">
        <v>41</v>
      </c>
      <c r="B95" s="34" t="s">
        <v>14</v>
      </c>
      <c r="C95" s="34" t="s">
        <v>14</v>
      </c>
      <c r="D95" s="35">
        <f>SUM(D92:D94)</f>
        <v>1895</v>
      </c>
      <c r="E95" s="5"/>
      <c r="F95" s="5"/>
      <c r="G95" s="5"/>
    </row>
    <row r="96" spans="1:7" s="2" customFormat="1" ht="20.25">
      <c r="A96" s="7" t="s">
        <v>42</v>
      </c>
      <c r="B96" s="34" t="s">
        <v>14</v>
      </c>
      <c r="C96" s="34" t="s">
        <v>14</v>
      </c>
      <c r="D96" s="33">
        <f>D95/8</f>
        <v>236.875</v>
      </c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5"/>
      <c r="B99" s="5"/>
      <c r="C99" s="5"/>
      <c r="D99" s="5"/>
      <c r="E99" s="5"/>
      <c r="F99" s="5"/>
      <c r="G99" s="5"/>
    </row>
    <row r="100" spans="1:20" s="2" customFormat="1" ht="20.25">
      <c r="A100" s="65" t="s">
        <v>55</v>
      </c>
      <c r="B100" s="65"/>
      <c r="C100" s="65"/>
      <c r="D100" s="65"/>
      <c r="E100" s="5"/>
      <c r="F100" s="5"/>
      <c r="G100" s="5"/>
    </row>
    <row r="101" spans="1:20" s="2" customFormat="1" ht="20.25">
      <c r="A101" s="66" t="s">
        <v>117</v>
      </c>
      <c r="B101" s="66"/>
      <c r="C101" s="66"/>
      <c r="D101" s="66"/>
      <c r="E101" s="5"/>
      <c r="F101" s="5"/>
      <c r="G101" s="5"/>
    </row>
    <row r="102" spans="1:20" s="2" customFormat="1" ht="18" customHeight="1">
      <c r="A102" s="67" t="s">
        <v>56</v>
      </c>
      <c r="B102" s="67"/>
      <c r="C102" s="67"/>
      <c r="D102" s="67"/>
      <c r="E102" s="5"/>
      <c r="F102" s="5"/>
      <c r="G102" s="5"/>
    </row>
    <row r="103" spans="1:20" s="2" customFormat="1" ht="20.25">
      <c r="A103" s="5"/>
      <c r="B103" s="5"/>
      <c r="C103" s="5"/>
      <c r="D103" s="5"/>
      <c r="E103" s="5"/>
      <c r="F103" s="5"/>
      <c r="G103" s="5"/>
    </row>
    <row r="104" spans="1:20" s="2" customFormat="1" ht="20.25">
      <c r="A104" s="68" t="s">
        <v>43</v>
      </c>
      <c r="B104" s="69"/>
      <c r="C104" s="70"/>
      <c r="D104" s="7" t="s">
        <v>50</v>
      </c>
      <c r="E104" s="5"/>
      <c r="F104" s="5"/>
      <c r="G104" s="5"/>
    </row>
    <row r="105" spans="1:20" s="2" customFormat="1" ht="21">
      <c r="A105" s="71" t="s">
        <v>44</v>
      </c>
      <c r="B105" s="58"/>
      <c r="C105" s="59"/>
      <c r="D105" s="11">
        <f>SUM(D106:D109)</f>
        <v>10016.105733333334</v>
      </c>
      <c r="E105" s="5"/>
      <c r="F105" s="5"/>
      <c r="G105" s="5"/>
    </row>
    <row r="106" spans="1:20" s="2" customFormat="1" ht="21" customHeight="1">
      <c r="A106" s="61" t="s">
        <v>46</v>
      </c>
      <c r="B106" s="58"/>
      <c r="C106" s="59"/>
      <c r="D106" s="9">
        <f>E39</f>
        <v>2911.7555555555555</v>
      </c>
      <c r="E106" s="5"/>
      <c r="F106" s="5"/>
      <c r="G106" s="5"/>
    </row>
    <row r="107" spans="1:20" s="2" customFormat="1" ht="22.5" customHeight="1">
      <c r="A107" s="61" t="s">
        <v>47</v>
      </c>
      <c r="B107" s="58"/>
      <c r="C107" s="59"/>
      <c r="D107" s="9">
        <f>F39</f>
        <v>879.35017777777773</v>
      </c>
      <c r="E107" s="5"/>
      <c r="F107" s="5"/>
      <c r="G107" s="5"/>
    </row>
    <row r="108" spans="1:20" s="2" customFormat="1" ht="22.5" customHeight="1">
      <c r="A108" s="61" t="s">
        <v>48</v>
      </c>
      <c r="B108" s="58"/>
      <c r="C108" s="59"/>
      <c r="D108" s="9">
        <v>0</v>
      </c>
      <c r="E108" s="5"/>
      <c r="F108" s="5"/>
      <c r="G108" s="5"/>
    </row>
    <row r="109" spans="1:20" s="2" customFormat="1" ht="39" customHeight="1">
      <c r="A109" s="61" t="s">
        <v>73</v>
      </c>
      <c r="B109" s="58"/>
      <c r="C109" s="59"/>
      <c r="D109" s="9">
        <f>E52</f>
        <v>6225</v>
      </c>
      <c r="E109" s="5"/>
      <c r="F109" s="5"/>
      <c r="G109" s="5"/>
      <c r="P109" s="2">
        <v>11592</v>
      </c>
      <c r="Q109" s="2">
        <v>49.7</v>
      </c>
      <c r="T109" s="2" t="s">
        <v>102</v>
      </c>
    </row>
    <row r="110" spans="1:20" s="2" customFormat="1" ht="21">
      <c r="A110" s="60" t="s">
        <v>45</v>
      </c>
      <c r="B110" s="58"/>
      <c r="C110" s="59"/>
      <c r="D110" s="11">
        <f>SUM(D111:D115)*D116</f>
        <v>1490.9859890037685</v>
      </c>
      <c r="E110" s="5"/>
      <c r="F110" s="5"/>
      <c r="G110" s="5"/>
      <c r="O110" s="2" t="s">
        <v>99</v>
      </c>
      <c r="P110" s="2">
        <v>1578</v>
      </c>
      <c r="Q110" s="2">
        <v>23</v>
      </c>
      <c r="R110" s="2">
        <v>1.302</v>
      </c>
      <c r="T110" s="2" t="s">
        <v>101</v>
      </c>
    </row>
    <row r="111" spans="1:20" s="2" customFormat="1" ht="40.5" customHeight="1">
      <c r="A111" s="61" t="s">
        <v>72</v>
      </c>
      <c r="B111" s="58"/>
      <c r="C111" s="59"/>
      <c r="D111" s="9">
        <f>R112</f>
        <v>9.7406101901140669</v>
      </c>
      <c r="E111" s="5"/>
      <c r="F111" s="5"/>
      <c r="G111" s="5"/>
      <c r="I111" s="46"/>
      <c r="L111" s="2" t="s">
        <v>98</v>
      </c>
      <c r="M111" s="2" t="s">
        <v>137</v>
      </c>
      <c r="O111" s="50">
        <v>3863.06</v>
      </c>
      <c r="R111" s="2">
        <f>O111/P110*Q110*R110</f>
        <v>73.310009353612173</v>
      </c>
    </row>
    <row r="112" spans="1:20" s="2" customFormat="1" ht="42" customHeight="1">
      <c r="A112" s="61" t="s">
        <v>92</v>
      </c>
      <c r="B112" s="58"/>
      <c r="C112" s="59"/>
      <c r="D112" s="9">
        <f>C84</f>
        <v>36.093331432192656</v>
      </c>
      <c r="E112" s="5"/>
      <c r="F112" s="5"/>
      <c r="G112" s="5"/>
      <c r="I112" s="46"/>
      <c r="L112" s="2" t="s">
        <v>82</v>
      </c>
      <c r="O112" s="50">
        <v>513.28</v>
      </c>
      <c r="R112" s="2">
        <f>O112/P110*Q110*R110</f>
        <v>9.7406101901140669</v>
      </c>
    </row>
    <row r="113" spans="1:18" s="2" customFormat="1" ht="39.75" customHeight="1">
      <c r="A113" s="61" t="s">
        <v>49</v>
      </c>
      <c r="B113" s="58"/>
      <c r="C113" s="59"/>
      <c r="D113" s="36">
        <f>R114</f>
        <v>13.273673593507956</v>
      </c>
      <c r="E113" s="5"/>
      <c r="F113" s="5"/>
      <c r="G113" s="5"/>
      <c r="I113" s="46"/>
      <c r="O113" s="48"/>
    </row>
    <row r="114" spans="1:18" s="2" customFormat="1" ht="39.75" customHeight="1">
      <c r="A114" s="61" t="s">
        <v>88</v>
      </c>
      <c r="B114" s="58"/>
      <c r="C114" s="59"/>
      <c r="D114" s="36">
        <f>R111</f>
        <v>73.310009353612173</v>
      </c>
      <c r="E114" s="5"/>
      <c r="F114" s="5"/>
      <c r="G114" s="5"/>
      <c r="N114" s="2" t="s">
        <v>97</v>
      </c>
      <c r="O114" s="54">
        <v>212408.69</v>
      </c>
      <c r="R114" s="2">
        <f>O114/P110*Q110/P109*Q109</f>
        <v>13.273673593507956</v>
      </c>
    </row>
    <row r="115" spans="1:18" s="2" customFormat="1" ht="39" customHeight="1">
      <c r="A115" s="61" t="s">
        <v>74</v>
      </c>
      <c r="B115" s="58"/>
      <c r="C115" s="59"/>
      <c r="D115" s="9">
        <f>D96</f>
        <v>236.875</v>
      </c>
      <c r="E115" s="5"/>
      <c r="F115" s="5"/>
      <c r="G115" s="5"/>
    </row>
    <row r="116" spans="1:18" s="2" customFormat="1" ht="41.25" customHeight="1">
      <c r="A116" s="62" t="s">
        <v>87</v>
      </c>
      <c r="B116" s="58"/>
      <c r="C116" s="59"/>
      <c r="D116" s="9">
        <f>(D111+D112+D113+D115)/D114</f>
        <v>4.0374106868290944</v>
      </c>
      <c r="E116" s="5"/>
      <c r="F116" s="5"/>
      <c r="G116" s="5"/>
    </row>
    <row r="117" spans="1:18" s="2" customFormat="1" ht="24" customHeight="1">
      <c r="A117" s="60" t="s">
        <v>51</v>
      </c>
      <c r="B117" s="58"/>
      <c r="C117" s="59"/>
      <c r="D117" s="11">
        <f>D105+D110</f>
        <v>11507.091722337102</v>
      </c>
      <c r="E117" s="5"/>
      <c r="F117" s="5"/>
      <c r="G117" s="12"/>
    </row>
    <row r="118" spans="1:18" s="2" customFormat="1" ht="21">
      <c r="A118" s="63" t="s">
        <v>115</v>
      </c>
      <c r="B118" s="58"/>
      <c r="C118" s="59"/>
      <c r="D118" s="9">
        <f>D117*8</f>
        <v>92056.733778696813</v>
      </c>
      <c r="E118" s="5"/>
      <c r="F118" s="5"/>
      <c r="G118" s="5"/>
      <c r="O118" s="2" t="s">
        <v>110</v>
      </c>
    </row>
    <row r="119" spans="1:18" s="2" customFormat="1" ht="22.5" customHeight="1">
      <c r="A119" s="57" t="s">
        <v>116</v>
      </c>
      <c r="B119" s="58"/>
      <c r="C119" s="59"/>
      <c r="D119" s="9">
        <f>D118/23</f>
        <v>4002.4666860302964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52</v>
      </c>
      <c r="B120" s="58"/>
      <c r="C120" s="59"/>
      <c r="D120" s="37">
        <f>ROUND(D117/23,2)</f>
        <v>500.31</v>
      </c>
      <c r="E120" s="5"/>
      <c r="F120" s="5"/>
      <c r="G120" s="5"/>
      <c r="O120" s="2" t="s">
        <v>109</v>
      </c>
    </row>
    <row r="121" spans="1:18" s="2" customFormat="1" ht="21" customHeight="1">
      <c r="A121" s="57" t="s">
        <v>53</v>
      </c>
      <c r="B121" s="58"/>
      <c r="C121" s="59"/>
      <c r="D121" s="55">
        <f>ROUND(D120/8,2)</f>
        <v>62.54</v>
      </c>
      <c r="E121" s="5"/>
      <c r="F121" s="5"/>
      <c r="G121" s="5"/>
      <c r="O121" s="2" t="s">
        <v>111</v>
      </c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/>
      <c r="B125" s="5"/>
      <c r="C125" s="5"/>
      <c r="D125" s="5"/>
      <c r="E125" s="5"/>
      <c r="F125" s="5"/>
      <c r="G125" s="5"/>
    </row>
    <row r="126" spans="1:18" s="2" customFormat="1" ht="20.25">
      <c r="A126" s="5" t="s">
        <v>95</v>
      </c>
      <c r="B126" s="5"/>
      <c r="C126" s="5"/>
      <c r="E126" s="5" t="s">
        <v>96</v>
      </c>
      <c r="F126" s="5"/>
      <c r="G126" s="5"/>
    </row>
    <row r="127" spans="1:18" s="2" customFormat="1" ht="20.25">
      <c r="A127" s="5"/>
      <c r="B127" s="5"/>
      <c r="C127" s="5"/>
      <c r="D127" s="5"/>
      <c r="E127" s="5"/>
      <c r="F127" s="5"/>
      <c r="G127" s="5"/>
    </row>
    <row r="128" spans="1:18" s="2" customFormat="1" ht="20.25">
      <c r="B128" s="5"/>
      <c r="C128" s="5"/>
      <c r="D128" s="5"/>
      <c r="E128" s="5"/>
      <c r="F128" s="5"/>
      <c r="G128" s="5"/>
    </row>
    <row r="129" spans="1:7" s="2" customFormat="1" ht="20.25">
      <c r="A129" s="41" t="s">
        <v>54</v>
      </c>
      <c r="B129" s="5"/>
      <c r="C129" s="5"/>
      <c r="D129" s="5"/>
      <c r="E129" s="5"/>
      <c r="F129" s="5"/>
      <c r="G129" s="5"/>
    </row>
    <row r="130" spans="1:7" s="2" customFormat="1">
      <c r="A130" s="41" t="s">
        <v>105</v>
      </c>
    </row>
    <row r="131" spans="1:7" s="2" customFormat="1"/>
    <row r="132" spans="1:7" s="2" customFormat="1"/>
    <row r="133" spans="1:7" s="2" customFormat="1"/>
    <row r="134" spans="1:7" s="2" customFormat="1"/>
    <row r="135" spans="1:7" s="2" customFormat="1"/>
    <row r="136" spans="1:7" s="2" customFormat="1"/>
    <row r="137" spans="1:7" s="2" customFormat="1"/>
    <row r="138" spans="1:7" s="2" customFormat="1"/>
    <row r="139" spans="1:7" s="2" customFormat="1"/>
    <row r="140" spans="1:7" s="2" customFormat="1"/>
    <row r="141" spans="1:7" s="2" customFormat="1"/>
    <row r="142" spans="1:7" s="2" customFormat="1"/>
    <row r="143" spans="1:7" s="2" customFormat="1"/>
    <row r="144" spans="1:7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</sheetData>
  <mergeCells count="36">
    <mergeCell ref="A121:C121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09:C109"/>
    <mergeCell ref="A82:B82"/>
    <mergeCell ref="A83:B83"/>
    <mergeCell ref="A84:B84"/>
    <mergeCell ref="A100:D100"/>
    <mergeCell ref="A101:D101"/>
    <mergeCell ref="A102:D102"/>
    <mergeCell ref="A104:C104"/>
    <mergeCell ref="A105:C105"/>
    <mergeCell ref="A106:C106"/>
    <mergeCell ref="A107:C107"/>
    <mergeCell ref="A108:C108"/>
    <mergeCell ref="A81:B81"/>
    <mergeCell ref="A1:F1"/>
    <mergeCell ref="A2:F2"/>
    <mergeCell ref="A4:G4"/>
    <mergeCell ref="A58:B58"/>
    <mergeCell ref="A74:B74"/>
    <mergeCell ref="A75:B75"/>
    <mergeCell ref="A76:B76"/>
    <mergeCell ref="A77:B77"/>
    <mergeCell ref="A78:B78"/>
    <mergeCell ref="A79:B79"/>
    <mergeCell ref="A80:B80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2" max="5" man="1"/>
    <brk id="9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T155"/>
  <sheetViews>
    <sheetView topLeftCell="A43" workbookViewId="0">
      <selection activeCell="C71" sqref="C71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5.28515625" style="3" customWidth="1"/>
    <col min="16" max="17" width="9.140625" style="3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141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119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(B27+B70)/12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142</v>
      </c>
      <c r="B38" s="13">
        <v>25090.7</v>
      </c>
      <c r="C38" s="13">
        <v>72</v>
      </c>
      <c r="D38" s="13">
        <v>8</v>
      </c>
      <c r="E38" s="15">
        <f>B38/C38*D38</f>
        <v>2787.8555555555558</v>
      </c>
      <c r="F38" s="16">
        <f>E38*0.302</f>
        <v>841.93237777777779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2787.8555555555558</v>
      </c>
      <c r="F39" s="18">
        <f>SUM(F38:F38)</f>
        <v>841.93237777777779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600</v>
      </c>
      <c r="D47" s="7">
        <v>23</v>
      </c>
      <c r="E47" s="9">
        <f t="shared" ref="E47:E50" si="0">C47*D47</f>
        <v>13800</v>
      </c>
      <c r="F47" s="23"/>
      <c r="G47" s="24"/>
    </row>
    <row r="48" spans="1:7" s="2" customFormat="1" ht="20.25">
      <c r="A48" s="7" t="s">
        <v>121</v>
      </c>
      <c r="B48" s="8" t="s">
        <v>104</v>
      </c>
      <c r="C48" s="9">
        <v>255</v>
      </c>
      <c r="D48" s="7">
        <v>23</v>
      </c>
      <c r="E48" s="9">
        <f t="shared" si="0"/>
        <v>5865</v>
      </c>
      <c r="F48" s="23"/>
      <c r="G48" s="24"/>
    </row>
    <row r="49" spans="1:7" s="2" customFormat="1" ht="20.25">
      <c r="A49" s="7" t="s">
        <v>122</v>
      </c>
      <c r="B49" s="8" t="s">
        <v>104</v>
      </c>
      <c r="C49" s="9">
        <v>30000</v>
      </c>
      <c r="D49" s="7">
        <v>1</v>
      </c>
      <c r="E49" s="9">
        <f t="shared" si="0"/>
        <v>30000</v>
      </c>
      <c r="F49" s="23"/>
      <c r="G49" s="24"/>
    </row>
    <row r="50" spans="1:7" s="2" customFormat="1" ht="20.25">
      <c r="A50" s="7" t="s">
        <v>103</v>
      </c>
      <c r="B50" s="8" t="s">
        <v>108</v>
      </c>
      <c r="C50" s="9">
        <v>280</v>
      </c>
      <c r="D50" s="7">
        <v>5</v>
      </c>
      <c r="E50" s="9">
        <f t="shared" si="0"/>
        <v>1400</v>
      </c>
      <c r="F50" s="23"/>
      <c r="G50" s="24"/>
    </row>
    <row r="51" spans="1:7" s="2" customFormat="1" ht="20.25">
      <c r="A51" s="51" t="s">
        <v>41</v>
      </c>
      <c r="B51" s="52" t="s">
        <v>14</v>
      </c>
      <c r="C51" s="52" t="s">
        <v>14</v>
      </c>
      <c r="D51" s="52" t="s">
        <v>14</v>
      </c>
      <c r="E51" s="36">
        <f>SUM(E47:E50)</f>
        <v>51065</v>
      </c>
      <c r="F51" s="23"/>
      <c r="G51" s="24"/>
    </row>
    <row r="52" spans="1:7" s="2" customFormat="1" ht="20.25">
      <c r="A52" s="51" t="s">
        <v>42</v>
      </c>
      <c r="B52" s="52" t="s">
        <v>14</v>
      </c>
      <c r="C52" s="52" t="s">
        <v>14</v>
      </c>
      <c r="D52" s="52" t="s">
        <v>14</v>
      </c>
      <c r="E52" s="36">
        <f>E51/8</f>
        <v>6383.125</v>
      </c>
      <c r="F52" s="23"/>
      <c r="G52" s="24"/>
    </row>
    <row r="53" spans="1:7" s="2" customFormat="1" ht="20.25">
      <c r="A53" s="24"/>
      <c r="B53" s="22"/>
      <c r="C53" s="22"/>
      <c r="D53" s="22"/>
      <c r="E53" s="25"/>
      <c r="F53" s="25"/>
      <c r="G53" s="5"/>
    </row>
    <row r="54" spans="1:7" s="2" customFormat="1" ht="20.25">
      <c r="A54" s="5"/>
      <c r="B54" s="5"/>
      <c r="C54" s="5"/>
      <c r="D54" s="5"/>
      <c r="E54" s="5"/>
      <c r="F54" s="5"/>
      <c r="G54" s="5"/>
    </row>
    <row r="55" spans="1:7" s="2" customFormat="1" ht="20.25">
      <c r="A55" s="5" t="s">
        <v>66</v>
      </c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20.25">
      <c r="A57" s="5"/>
      <c r="B57" s="5"/>
      <c r="C57" s="5"/>
      <c r="D57" s="5"/>
      <c r="E57" s="5"/>
      <c r="F57" s="5"/>
      <c r="G57" s="5"/>
    </row>
    <row r="58" spans="1:7" s="2" customFormat="1" ht="19.5" customHeight="1">
      <c r="A58" s="73" t="s">
        <v>91</v>
      </c>
      <c r="B58" s="73"/>
      <c r="C58" s="26"/>
      <c r="D58" s="26"/>
      <c r="E58" s="26"/>
      <c r="F58" s="26"/>
      <c r="G58" s="26"/>
    </row>
    <row r="59" spans="1:7" s="2" customFormat="1" ht="20.25">
      <c r="A59" s="27" t="s">
        <v>67</v>
      </c>
      <c r="B59" s="28"/>
      <c r="C59" s="28"/>
      <c r="D59" s="28"/>
      <c r="E59" s="28"/>
      <c r="F59" s="28"/>
      <c r="G59" s="28"/>
    </row>
    <row r="60" spans="1:7" s="2" customFormat="1" ht="20.25">
      <c r="A60" s="5" t="s">
        <v>68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69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70</v>
      </c>
      <c r="B62" s="5"/>
      <c r="C62" s="5"/>
      <c r="D62" s="5"/>
      <c r="E62" s="5"/>
      <c r="F62" s="5"/>
      <c r="G62" s="5"/>
    </row>
    <row r="63" spans="1:7" s="2" customFormat="1" ht="20.25">
      <c r="A63" s="5" t="s">
        <v>89</v>
      </c>
      <c r="B63" s="5"/>
      <c r="C63" s="5"/>
      <c r="D63" s="5"/>
      <c r="E63" s="5"/>
      <c r="F63" s="5"/>
      <c r="G63" s="5"/>
    </row>
    <row r="64" spans="1:7" s="2" customFormat="1" ht="20.25">
      <c r="A64" s="5"/>
      <c r="B64" s="5"/>
      <c r="C64" s="5"/>
      <c r="D64" s="5"/>
      <c r="E64" s="5"/>
      <c r="F64" s="5"/>
      <c r="G64" s="5"/>
    </row>
    <row r="65" spans="1:7" s="2" customFormat="1" ht="20.25" hidden="1">
      <c r="A65" s="7" t="s">
        <v>35</v>
      </c>
      <c r="B65" s="7">
        <v>40.700000000000003</v>
      </c>
      <c r="C65" s="5"/>
      <c r="D65" s="5"/>
      <c r="E65" s="5"/>
      <c r="F65" s="5"/>
      <c r="G65" s="5"/>
    </row>
    <row r="66" spans="1:7" s="2" customFormat="1" ht="20.25" hidden="1">
      <c r="A66" s="7" t="s">
        <v>36</v>
      </c>
      <c r="B66" s="7">
        <v>1832.9</v>
      </c>
      <c r="C66" s="5"/>
      <c r="D66" s="5"/>
      <c r="E66" s="5"/>
      <c r="F66" s="5"/>
      <c r="G66" s="5"/>
    </row>
    <row r="67" spans="1:7" s="2" customFormat="1" ht="20.25" hidden="1">
      <c r="A67" s="7" t="s">
        <v>37</v>
      </c>
      <c r="B67" s="7">
        <v>18.899999999999999</v>
      </c>
      <c r="C67" s="5"/>
      <c r="D67" s="5"/>
      <c r="E67" s="5"/>
      <c r="F67" s="5"/>
      <c r="G67" s="5"/>
    </row>
    <row r="68" spans="1:7" s="2" customFormat="1" ht="20.25" hidden="1">
      <c r="A68" s="7" t="s">
        <v>38</v>
      </c>
      <c r="B68" s="7">
        <v>10.9</v>
      </c>
      <c r="C68" s="5"/>
      <c r="D68" s="5"/>
      <c r="E68" s="5"/>
      <c r="F68" s="5"/>
      <c r="G68" s="5"/>
    </row>
    <row r="69" spans="1:7" s="2" customFormat="1" ht="20.25" hidden="1">
      <c r="A69" s="7" t="s">
        <v>39</v>
      </c>
      <c r="B69" s="7">
        <v>407.78</v>
      </c>
      <c r="C69" s="5"/>
      <c r="D69" s="5"/>
      <c r="E69" s="5"/>
      <c r="F69" s="5"/>
      <c r="G69" s="5"/>
    </row>
    <row r="70" spans="1:7" s="2" customFormat="1" ht="20.25" hidden="1">
      <c r="A70" s="29" t="s">
        <v>40</v>
      </c>
      <c r="B70" s="29">
        <f>SUM(B65:B69)</f>
        <v>2311.1800000000003</v>
      </c>
      <c r="C70" s="5"/>
      <c r="D70" s="5"/>
      <c r="E70" s="5"/>
      <c r="F70" s="5"/>
      <c r="G70" s="5"/>
    </row>
    <row r="71" spans="1:7" s="2" customFormat="1" ht="20.25">
      <c r="A71" s="5" t="s">
        <v>57</v>
      </c>
      <c r="B71" s="5"/>
      <c r="C71" s="5"/>
      <c r="D71" s="5"/>
      <c r="E71" s="5"/>
      <c r="F71" s="5"/>
      <c r="G71" s="5"/>
    </row>
    <row r="72" spans="1:7" s="2" customFormat="1" ht="20.25">
      <c r="A72" s="5"/>
      <c r="B72" s="5"/>
      <c r="C72" s="5"/>
      <c r="D72" s="5"/>
      <c r="E72" s="5"/>
      <c r="F72" s="5"/>
      <c r="G72" s="5"/>
    </row>
    <row r="73" spans="1:7" s="2" customFormat="1" ht="20.25">
      <c r="A73" s="5"/>
      <c r="B73" s="30"/>
      <c r="C73" s="5"/>
      <c r="D73" s="5"/>
      <c r="E73" s="5"/>
      <c r="F73" s="5"/>
      <c r="G73" s="5"/>
    </row>
    <row r="74" spans="1:7" s="2" customFormat="1" ht="20.25">
      <c r="A74" s="68" t="s">
        <v>22</v>
      </c>
      <c r="B74" s="70"/>
      <c r="C74" s="31"/>
      <c r="D74" s="5"/>
      <c r="E74" s="5"/>
      <c r="F74" s="5"/>
      <c r="G74" s="5"/>
    </row>
    <row r="75" spans="1:7" s="2" customFormat="1" ht="33" customHeight="1">
      <c r="A75" s="61" t="s">
        <v>23</v>
      </c>
      <c r="B75" s="64"/>
      <c r="C75" s="9">
        <v>5396020</v>
      </c>
      <c r="D75" s="5"/>
      <c r="F75" s="25"/>
      <c r="G75" s="5"/>
    </row>
    <row r="76" spans="1:7" s="2" customFormat="1" ht="38.25" customHeight="1">
      <c r="A76" s="61" t="s">
        <v>24</v>
      </c>
      <c r="B76" s="64"/>
      <c r="C76" s="32">
        <v>1000897.15</v>
      </c>
      <c r="D76" s="5"/>
      <c r="F76" s="56"/>
      <c r="G76" s="5"/>
    </row>
    <row r="77" spans="1:7" s="2" customFormat="1" ht="42.75" customHeight="1">
      <c r="A77" s="61" t="s">
        <v>25</v>
      </c>
      <c r="B77" s="64"/>
      <c r="C77" s="32">
        <v>533978.53</v>
      </c>
      <c r="D77" s="5"/>
      <c r="F77" s="56"/>
      <c r="G77" s="5"/>
    </row>
    <row r="78" spans="1:7" s="2" customFormat="1" ht="31.5" hidden="1" customHeight="1">
      <c r="A78" s="61" t="s">
        <v>26</v>
      </c>
      <c r="B78" s="64"/>
      <c r="C78" s="32">
        <v>5978.9</v>
      </c>
      <c r="D78" s="5"/>
      <c r="E78" s="5"/>
      <c r="F78" s="5"/>
      <c r="G78" s="5"/>
    </row>
    <row r="79" spans="1:7" s="2" customFormat="1" ht="54" hidden="1" customHeight="1">
      <c r="A79" s="61" t="s">
        <v>81</v>
      </c>
      <c r="B79" s="64"/>
      <c r="C79" s="32">
        <v>49</v>
      </c>
      <c r="D79" s="5"/>
      <c r="E79" s="5"/>
      <c r="F79" s="5"/>
      <c r="G79" s="5"/>
    </row>
    <row r="80" spans="1:7" s="2" customFormat="1" ht="40.5" customHeight="1">
      <c r="A80" s="61" t="s">
        <v>136</v>
      </c>
      <c r="B80" s="64"/>
      <c r="C80" s="9">
        <v>1578</v>
      </c>
      <c r="D80" s="5"/>
      <c r="E80" s="5"/>
      <c r="F80" s="5"/>
      <c r="G80" s="5"/>
    </row>
    <row r="81" spans="1:7" s="2" customFormat="1" ht="36.75" customHeight="1">
      <c r="A81" s="61" t="s">
        <v>84</v>
      </c>
      <c r="B81" s="64"/>
      <c r="C81" s="9">
        <v>23</v>
      </c>
      <c r="D81" s="5"/>
      <c r="E81" s="5"/>
      <c r="F81" s="5"/>
      <c r="G81" s="5"/>
    </row>
    <row r="82" spans="1:7" s="2" customFormat="1" ht="31.5" customHeight="1">
      <c r="A82" s="61" t="s">
        <v>26</v>
      </c>
      <c r="B82" s="64"/>
      <c r="C82" s="49">
        <v>11592</v>
      </c>
      <c r="D82" s="5"/>
      <c r="E82" s="5"/>
      <c r="F82" s="5"/>
      <c r="G82" s="5"/>
    </row>
    <row r="83" spans="1:7" s="2" customFormat="1" ht="47.25" customHeight="1">
      <c r="A83" s="61" t="s">
        <v>90</v>
      </c>
      <c r="B83" s="64"/>
      <c r="C83" s="32">
        <v>49.7</v>
      </c>
      <c r="D83" s="5"/>
      <c r="E83" s="5"/>
      <c r="F83" s="5"/>
      <c r="G83" s="5"/>
    </row>
    <row r="84" spans="1:7" s="2" customFormat="1" ht="80.25" customHeight="1">
      <c r="A84" s="61" t="s">
        <v>94</v>
      </c>
      <c r="B84" s="64"/>
      <c r="C84" s="9">
        <f>(C75+C76+C77)/12/C80*C81/C82*C83</f>
        <v>36.093331432192656</v>
      </c>
      <c r="D84" s="5"/>
      <c r="E84" s="5"/>
      <c r="F84" s="5"/>
      <c r="G84" s="5"/>
    </row>
    <row r="85" spans="1:7" s="2" customFormat="1" ht="29.25" customHeight="1">
      <c r="A85" s="38"/>
      <c r="B85" s="38"/>
      <c r="C85" s="25"/>
      <c r="D85" s="5"/>
      <c r="E85" s="5"/>
      <c r="F85" s="5"/>
      <c r="G85" s="5"/>
    </row>
    <row r="86" spans="1:7" s="2" customFormat="1" ht="21.75" customHeight="1">
      <c r="A86" s="38"/>
      <c r="B86" s="38"/>
      <c r="C86" s="25"/>
      <c r="D86" s="5"/>
      <c r="E86" s="5"/>
      <c r="F86" s="5"/>
      <c r="G86" s="5"/>
    </row>
    <row r="87" spans="1:7" s="2" customFormat="1" ht="20.25">
      <c r="A87" s="5"/>
      <c r="B87" s="5"/>
      <c r="C87" s="5"/>
      <c r="D87" s="5"/>
      <c r="E87" s="5"/>
      <c r="F87" s="5"/>
      <c r="G87" s="5"/>
    </row>
    <row r="88" spans="1:7" s="2" customFormat="1" ht="20.25">
      <c r="A88" s="5" t="s">
        <v>83</v>
      </c>
      <c r="B88" s="5"/>
      <c r="C88" s="5"/>
      <c r="D88" s="5"/>
      <c r="E88" s="5"/>
      <c r="F88" s="5"/>
      <c r="G88" s="5"/>
    </row>
    <row r="89" spans="1:7" s="2" customFormat="1" ht="20.25">
      <c r="A89" s="5"/>
      <c r="B89" s="5"/>
      <c r="C89" s="5"/>
      <c r="D89" s="5"/>
      <c r="E89" s="5"/>
      <c r="F89" s="5"/>
      <c r="G89" s="5"/>
    </row>
    <row r="90" spans="1:7" s="2" customFormat="1" ht="81">
      <c r="A90" s="14" t="s">
        <v>27</v>
      </c>
      <c r="B90" s="14" t="s">
        <v>28</v>
      </c>
      <c r="C90" s="14" t="s">
        <v>11</v>
      </c>
      <c r="D90" s="14" t="s">
        <v>71</v>
      </c>
      <c r="E90" s="5"/>
      <c r="F90" s="5"/>
      <c r="G90" s="5"/>
    </row>
    <row r="91" spans="1:7" s="2" customFormat="1" ht="20.25">
      <c r="A91" s="8">
        <v>1</v>
      </c>
      <c r="B91" s="8">
        <v>2</v>
      </c>
      <c r="C91" s="8">
        <v>3</v>
      </c>
      <c r="D91" s="8" t="s">
        <v>29</v>
      </c>
      <c r="E91" s="5"/>
      <c r="F91" s="5"/>
      <c r="G91" s="5"/>
    </row>
    <row r="92" spans="1:7" s="2" customFormat="1" ht="20.25">
      <c r="A92" s="53" t="s">
        <v>100</v>
      </c>
      <c r="B92" s="17">
        <v>11</v>
      </c>
      <c r="C92" s="17">
        <v>100</v>
      </c>
      <c r="D92" s="33">
        <f t="shared" ref="D92:D94" si="1">B92*C92</f>
        <v>1100</v>
      </c>
      <c r="E92" s="5"/>
      <c r="F92" s="5"/>
      <c r="G92" s="5"/>
    </row>
    <row r="93" spans="1:7" s="2" customFormat="1" ht="20.25">
      <c r="A93" s="53" t="s">
        <v>128</v>
      </c>
      <c r="B93" s="17">
        <v>5</v>
      </c>
      <c r="C93" s="17">
        <v>90</v>
      </c>
      <c r="D93" s="33">
        <f t="shared" si="1"/>
        <v>450</v>
      </c>
      <c r="E93" s="5"/>
      <c r="F93" s="5"/>
      <c r="G93" s="5"/>
    </row>
    <row r="94" spans="1:7" s="2" customFormat="1" ht="20.25">
      <c r="A94" s="7" t="s">
        <v>77</v>
      </c>
      <c r="B94" s="7">
        <v>23</v>
      </c>
      <c r="C94" s="31">
        <v>15</v>
      </c>
      <c r="D94" s="33">
        <f t="shared" si="1"/>
        <v>345</v>
      </c>
      <c r="E94" s="5"/>
      <c r="F94" s="5"/>
      <c r="G94" s="5"/>
    </row>
    <row r="95" spans="1:7" s="2" customFormat="1" ht="20.25">
      <c r="A95" s="29" t="s">
        <v>41</v>
      </c>
      <c r="B95" s="34" t="s">
        <v>14</v>
      </c>
      <c r="C95" s="34" t="s">
        <v>14</v>
      </c>
      <c r="D95" s="35">
        <f>SUM(D92:D94)</f>
        <v>1895</v>
      </c>
      <c r="E95" s="5"/>
      <c r="F95" s="5"/>
      <c r="G95" s="5"/>
    </row>
    <row r="96" spans="1:7" s="2" customFormat="1" ht="20.25">
      <c r="A96" s="7" t="s">
        <v>42</v>
      </c>
      <c r="B96" s="34" t="s">
        <v>14</v>
      </c>
      <c r="C96" s="34" t="s">
        <v>14</v>
      </c>
      <c r="D96" s="33">
        <f>D95/8</f>
        <v>236.875</v>
      </c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5"/>
      <c r="B99" s="5"/>
      <c r="C99" s="5"/>
      <c r="D99" s="5"/>
      <c r="E99" s="5"/>
      <c r="F99" s="5"/>
      <c r="G99" s="5"/>
    </row>
    <row r="100" spans="1:20" s="2" customFormat="1" ht="20.25">
      <c r="A100" s="65" t="s">
        <v>55</v>
      </c>
      <c r="B100" s="65"/>
      <c r="C100" s="65"/>
      <c r="D100" s="65"/>
      <c r="E100" s="5"/>
      <c r="F100" s="5"/>
      <c r="G100" s="5"/>
    </row>
    <row r="101" spans="1:20" s="2" customFormat="1" ht="20.25">
      <c r="A101" s="66" t="s">
        <v>117</v>
      </c>
      <c r="B101" s="66"/>
      <c r="C101" s="66"/>
      <c r="D101" s="66"/>
      <c r="E101" s="5"/>
      <c r="F101" s="5"/>
      <c r="G101" s="5"/>
    </row>
    <row r="102" spans="1:20" s="2" customFormat="1" ht="18" customHeight="1">
      <c r="A102" s="67" t="s">
        <v>56</v>
      </c>
      <c r="B102" s="67"/>
      <c r="C102" s="67"/>
      <c r="D102" s="67"/>
      <c r="E102" s="5"/>
      <c r="F102" s="5"/>
      <c r="G102" s="5"/>
    </row>
    <row r="103" spans="1:20" s="2" customFormat="1" ht="20.25">
      <c r="A103" s="5"/>
      <c r="B103" s="5"/>
      <c r="C103" s="5"/>
      <c r="D103" s="5"/>
      <c r="E103" s="5"/>
      <c r="F103" s="5"/>
      <c r="G103" s="5"/>
    </row>
    <row r="104" spans="1:20" s="2" customFormat="1" ht="20.25">
      <c r="A104" s="68" t="s">
        <v>43</v>
      </c>
      <c r="B104" s="69"/>
      <c r="C104" s="70"/>
      <c r="D104" s="7" t="s">
        <v>50</v>
      </c>
      <c r="E104" s="5"/>
      <c r="F104" s="5"/>
      <c r="G104" s="5"/>
    </row>
    <row r="105" spans="1:20" s="2" customFormat="1" ht="21">
      <c r="A105" s="71" t="s">
        <v>44</v>
      </c>
      <c r="B105" s="58"/>
      <c r="C105" s="59"/>
      <c r="D105" s="11">
        <f>SUM(D106:D109)</f>
        <v>10012.912933333333</v>
      </c>
      <c r="E105" s="5"/>
      <c r="F105" s="5"/>
      <c r="G105" s="5"/>
    </row>
    <row r="106" spans="1:20" s="2" customFormat="1" ht="21" customHeight="1">
      <c r="A106" s="61" t="s">
        <v>46</v>
      </c>
      <c r="B106" s="58"/>
      <c r="C106" s="59"/>
      <c r="D106" s="9">
        <f>E39</f>
        <v>2787.8555555555558</v>
      </c>
      <c r="E106" s="5"/>
      <c r="F106" s="5"/>
      <c r="G106" s="5"/>
    </row>
    <row r="107" spans="1:20" s="2" customFormat="1" ht="22.5" customHeight="1">
      <c r="A107" s="61" t="s">
        <v>47</v>
      </c>
      <c r="B107" s="58"/>
      <c r="C107" s="59"/>
      <c r="D107" s="9">
        <f>F39</f>
        <v>841.93237777777779</v>
      </c>
      <c r="E107" s="5"/>
      <c r="F107" s="5"/>
      <c r="G107" s="5"/>
    </row>
    <row r="108" spans="1:20" s="2" customFormat="1" ht="22.5" customHeight="1">
      <c r="A108" s="61" t="s">
        <v>48</v>
      </c>
      <c r="B108" s="58"/>
      <c r="C108" s="59"/>
      <c r="D108" s="9">
        <v>0</v>
      </c>
      <c r="E108" s="5"/>
      <c r="F108" s="5"/>
      <c r="G108" s="5"/>
    </row>
    <row r="109" spans="1:20" s="2" customFormat="1" ht="39" customHeight="1">
      <c r="A109" s="61" t="s">
        <v>73</v>
      </c>
      <c r="B109" s="58"/>
      <c r="C109" s="59"/>
      <c r="D109" s="9">
        <f>E52</f>
        <v>6383.125</v>
      </c>
      <c r="E109" s="5"/>
      <c r="F109" s="5"/>
      <c r="G109" s="5"/>
      <c r="P109" s="2">
        <v>11592</v>
      </c>
      <c r="Q109" s="2">
        <v>49.7</v>
      </c>
      <c r="T109" s="2" t="s">
        <v>102</v>
      </c>
    </row>
    <row r="110" spans="1:20" s="2" customFormat="1" ht="21">
      <c r="A110" s="60" t="s">
        <v>45</v>
      </c>
      <c r="B110" s="58"/>
      <c r="C110" s="59"/>
      <c r="D110" s="11">
        <f>SUM(D111:D115)*D116</f>
        <v>1490.9859890037685</v>
      </c>
      <c r="E110" s="5"/>
      <c r="F110" s="5"/>
      <c r="G110" s="5"/>
      <c r="O110" s="2" t="s">
        <v>99</v>
      </c>
      <c r="P110" s="2">
        <v>1578</v>
      </c>
      <c r="Q110" s="2">
        <v>23</v>
      </c>
      <c r="R110" s="2">
        <v>1.302</v>
      </c>
      <c r="T110" s="2" t="s">
        <v>101</v>
      </c>
    </row>
    <row r="111" spans="1:20" s="2" customFormat="1" ht="40.5" customHeight="1">
      <c r="A111" s="61" t="s">
        <v>72</v>
      </c>
      <c r="B111" s="58"/>
      <c r="C111" s="59"/>
      <c r="D111" s="9">
        <f>R112</f>
        <v>9.7406101901140669</v>
      </c>
      <c r="E111" s="5"/>
      <c r="F111" s="5"/>
      <c r="G111" s="5"/>
      <c r="I111" s="46"/>
      <c r="L111" s="2" t="s">
        <v>98</v>
      </c>
      <c r="M111" s="2" t="s">
        <v>137</v>
      </c>
      <c r="O111" s="50">
        <v>3863.06</v>
      </c>
      <c r="R111" s="2">
        <f>O111/P110*Q110*R110</f>
        <v>73.310009353612173</v>
      </c>
    </row>
    <row r="112" spans="1:20" s="2" customFormat="1" ht="42" customHeight="1">
      <c r="A112" s="61" t="s">
        <v>92</v>
      </c>
      <c r="B112" s="58"/>
      <c r="C112" s="59"/>
      <c r="D112" s="9">
        <f>C84</f>
        <v>36.093331432192656</v>
      </c>
      <c r="E112" s="5"/>
      <c r="F112" s="5"/>
      <c r="G112" s="5"/>
      <c r="I112" s="46"/>
      <c r="L112" s="2" t="s">
        <v>82</v>
      </c>
      <c r="O112" s="50">
        <v>513.28</v>
      </c>
      <c r="R112" s="2">
        <f>O112/P110*Q110*R110</f>
        <v>9.7406101901140669</v>
      </c>
    </row>
    <row r="113" spans="1:18" s="2" customFormat="1" ht="39.75" customHeight="1">
      <c r="A113" s="61" t="s">
        <v>49</v>
      </c>
      <c r="B113" s="58"/>
      <c r="C113" s="59"/>
      <c r="D113" s="36">
        <f>R114</f>
        <v>13.273673593507956</v>
      </c>
      <c r="E113" s="5"/>
      <c r="F113" s="5"/>
      <c r="G113" s="5"/>
      <c r="I113" s="46"/>
      <c r="O113" s="48"/>
    </row>
    <row r="114" spans="1:18" s="2" customFormat="1" ht="39.75" customHeight="1">
      <c r="A114" s="61" t="s">
        <v>88</v>
      </c>
      <c r="B114" s="58"/>
      <c r="C114" s="59"/>
      <c r="D114" s="36">
        <f>R111</f>
        <v>73.310009353612173</v>
      </c>
      <c r="E114" s="5"/>
      <c r="F114" s="5"/>
      <c r="G114" s="5"/>
      <c r="N114" s="2" t="s">
        <v>97</v>
      </c>
      <c r="O114" s="54">
        <v>212408.69</v>
      </c>
      <c r="R114" s="2">
        <f>O114/P110*Q110/P109*Q109</f>
        <v>13.273673593507956</v>
      </c>
    </row>
    <row r="115" spans="1:18" s="2" customFormat="1" ht="39" customHeight="1">
      <c r="A115" s="61" t="s">
        <v>74</v>
      </c>
      <c r="B115" s="58"/>
      <c r="C115" s="59"/>
      <c r="D115" s="9">
        <f>D96</f>
        <v>236.875</v>
      </c>
      <c r="E115" s="5"/>
      <c r="F115" s="5"/>
      <c r="G115" s="5"/>
    </row>
    <row r="116" spans="1:18" s="2" customFormat="1" ht="41.25" customHeight="1">
      <c r="A116" s="62" t="s">
        <v>87</v>
      </c>
      <c r="B116" s="58"/>
      <c r="C116" s="59"/>
      <c r="D116" s="9">
        <f>(D111+D112+D113+D115)/D114</f>
        <v>4.0374106868290944</v>
      </c>
      <c r="E116" s="5"/>
      <c r="F116" s="5"/>
      <c r="G116" s="5"/>
    </row>
    <row r="117" spans="1:18" s="2" customFormat="1" ht="24" customHeight="1">
      <c r="A117" s="60" t="s">
        <v>51</v>
      </c>
      <c r="B117" s="58"/>
      <c r="C117" s="59"/>
      <c r="D117" s="11">
        <f>D105+D110</f>
        <v>11503.898922337101</v>
      </c>
      <c r="E117" s="5"/>
      <c r="F117" s="5"/>
      <c r="G117" s="12"/>
    </row>
    <row r="118" spans="1:18" s="2" customFormat="1" ht="21">
      <c r="A118" s="63" t="s">
        <v>115</v>
      </c>
      <c r="B118" s="58"/>
      <c r="C118" s="59"/>
      <c r="D118" s="9">
        <f>D117*8</f>
        <v>92031.191378696807</v>
      </c>
      <c r="E118" s="5"/>
      <c r="F118" s="5"/>
      <c r="G118" s="5"/>
      <c r="O118" s="2" t="s">
        <v>110</v>
      </c>
    </row>
    <row r="119" spans="1:18" s="2" customFormat="1" ht="22.5" customHeight="1">
      <c r="A119" s="57" t="s">
        <v>116</v>
      </c>
      <c r="B119" s="58"/>
      <c r="C119" s="59"/>
      <c r="D119" s="9">
        <f>D118/23</f>
        <v>4001.356146899861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52</v>
      </c>
      <c r="B120" s="58"/>
      <c r="C120" s="59"/>
      <c r="D120" s="37">
        <f>ROUND(D117/23,2)</f>
        <v>500.17</v>
      </c>
      <c r="E120" s="5"/>
      <c r="F120" s="5"/>
      <c r="G120" s="5"/>
      <c r="O120" s="2" t="s">
        <v>109</v>
      </c>
    </row>
    <row r="121" spans="1:18" s="2" customFormat="1" ht="21" customHeight="1">
      <c r="A121" s="57" t="s">
        <v>53</v>
      </c>
      <c r="B121" s="58"/>
      <c r="C121" s="59"/>
      <c r="D121" s="55">
        <f>ROUND(D120/8,2)</f>
        <v>62.52</v>
      </c>
      <c r="E121" s="5"/>
      <c r="F121" s="5"/>
      <c r="G121" s="5"/>
      <c r="O121" s="2" t="s">
        <v>111</v>
      </c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/>
      <c r="B125" s="5"/>
      <c r="C125" s="5"/>
      <c r="D125" s="5"/>
      <c r="E125" s="5"/>
      <c r="F125" s="5"/>
      <c r="G125" s="5"/>
    </row>
    <row r="126" spans="1:18" s="2" customFormat="1" ht="20.25">
      <c r="A126" s="5" t="s">
        <v>95</v>
      </c>
      <c r="B126" s="5"/>
      <c r="C126" s="5"/>
      <c r="E126" s="5" t="s">
        <v>96</v>
      </c>
      <c r="F126" s="5"/>
      <c r="G126" s="5"/>
    </row>
    <row r="127" spans="1:18" s="2" customFormat="1" ht="20.25">
      <c r="A127" s="5"/>
      <c r="B127" s="5"/>
      <c r="C127" s="5"/>
      <c r="D127" s="5"/>
      <c r="E127" s="5"/>
      <c r="F127" s="5"/>
      <c r="G127" s="5"/>
    </row>
    <row r="128" spans="1:18" s="2" customFormat="1" ht="20.25">
      <c r="B128" s="5"/>
      <c r="C128" s="5"/>
      <c r="D128" s="5"/>
      <c r="E128" s="5"/>
      <c r="F128" s="5"/>
      <c r="G128" s="5"/>
    </row>
    <row r="129" spans="1:7" s="2" customFormat="1" ht="20.25">
      <c r="A129" s="41" t="s">
        <v>54</v>
      </c>
      <c r="B129" s="5"/>
      <c r="C129" s="5"/>
      <c r="D129" s="5"/>
      <c r="E129" s="5"/>
      <c r="F129" s="5"/>
      <c r="G129" s="5"/>
    </row>
    <row r="130" spans="1:7" s="2" customFormat="1">
      <c r="A130" s="41" t="s">
        <v>105</v>
      </c>
    </row>
    <row r="131" spans="1:7" s="2" customFormat="1"/>
    <row r="132" spans="1:7" s="2" customFormat="1"/>
    <row r="133" spans="1:7" s="2" customFormat="1"/>
    <row r="134" spans="1:7" s="2" customFormat="1"/>
    <row r="135" spans="1:7" s="2" customFormat="1"/>
    <row r="136" spans="1:7" s="2" customFormat="1"/>
    <row r="137" spans="1:7" s="2" customFormat="1"/>
    <row r="138" spans="1:7" s="2" customFormat="1"/>
    <row r="139" spans="1:7" s="2" customFormat="1"/>
    <row r="140" spans="1:7" s="2" customFormat="1"/>
    <row r="141" spans="1:7" s="2" customFormat="1"/>
    <row r="142" spans="1:7" s="2" customFormat="1"/>
    <row r="143" spans="1:7" s="2" customFormat="1"/>
    <row r="144" spans="1:7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</sheetData>
  <mergeCells count="36">
    <mergeCell ref="A121:C121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09:C109"/>
    <mergeCell ref="A82:B82"/>
    <mergeCell ref="A83:B83"/>
    <mergeCell ref="A84:B84"/>
    <mergeCell ref="A100:D100"/>
    <mergeCell ref="A101:D101"/>
    <mergeCell ref="A102:D102"/>
    <mergeCell ref="A104:C104"/>
    <mergeCell ref="A105:C105"/>
    <mergeCell ref="A106:C106"/>
    <mergeCell ref="A107:C107"/>
    <mergeCell ref="A108:C108"/>
    <mergeCell ref="A81:B81"/>
    <mergeCell ref="A1:F1"/>
    <mergeCell ref="A2:F2"/>
    <mergeCell ref="A4:G4"/>
    <mergeCell ref="A58:B58"/>
    <mergeCell ref="A74:B74"/>
    <mergeCell ref="A75:B75"/>
    <mergeCell ref="A76:B76"/>
    <mergeCell ref="A77:B77"/>
    <mergeCell ref="A78:B78"/>
    <mergeCell ref="A79:B79"/>
    <mergeCell ref="A80:B80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2" max="5" man="1"/>
    <brk id="98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154"/>
  <sheetViews>
    <sheetView topLeftCell="A37" workbookViewId="0">
      <selection activeCell="C48" sqref="C48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5.28515625" style="3" customWidth="1"/>
    <col min="16" max="17" width="9.140625" style="3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123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119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(B27+B69)/12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131</v>
      </c>
      <c r="B38" s="13">
        <v>30741.8</v>
      </c>
      <c r="C38" s="13">
        <v>72</v>
      </c>
      <c r="D38" s="13">
        <v>8</v>
      </c>
      <c r="E38" s="15">
        <f>B38/C38*D38</f>
        <v>3415.7555555555555</v>
      </c>
      <c r="F38" s="16">
        <f>E38*0.302</f>
        <v>1031.5581777777777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3415.7555555555555</v>
      </c>
      <c r="F39" s="18">
        <f>SUM(F38:F38)</f>
        <v>1031.5581777777777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570</v>
      </c>
      <c r="D47" s="7">
        <v>23</v>
      </c>
      <c r="E47" s="9">
        <f t="shared" ref="E47:E49" si="0">C47*D47</f>
        <v>13110</v>
      </c>
      <c r="F47" s="23"/>
      <c r="G47" s="24"/>
    </row>
    <row r="48" spans="1:7" s="2" customFormat="1" ht="20.25">
      <c r="A48" s="7" t="s">
        <v>122</v>
      </c>
      <c r="B48" s="8" t="s">
        <v>104</v>
      </c>
      <c r="C48" s="9">
        <v>30000</v>
      </c>
      <c r="D48" s="7">
        <v>1</v>
      </c>
      <c r="E48" s="9">
        <f t="shared" si="0"/>
        <v>30000</v>
      </c>
      <c r="F48" s="23"/>
      <c r="G48" s="24"/>
    </row>
    <row r="49" spans="1:7" s="2" customFormat="1" ht="20.25">
      <c r="A49" s="7" t="s">
        <v>103</v>
      </c>
      <c r="B49" s="8" t="s">
        <v>108</v>
      </c>
      <c r="C49" s="9">
        <v>280</v>
      </c>
      <c r="D49" s="7">
        <v>5</v>
      </c>
      <c r="E49" s="9">
        <f t="shared" si="0"/>
        <v>1400</v>
      </c>
      <c r="F49" s="23"/>
      <c r="G49" s="24"/>
    </row>
    <row r="50" spans="1:7" s="2" customFormat="1" ht="20.25">
      <c r="A50" s="51" t="s">
        <v>41</v>
      </c>
      <c r="B50" s="52" t="s">
        <v>14</v>
      </c>
      <c r="C50" s="52" t="s">
        <v>14</v>
      </c>
      <c r="D50" s="52" t="s">
        <v>14</v>
      </c>
      <c r="E50" s="36">
        <f>SUM(E47:E49)</f>
        <v>44510</v>
      </c>
      <c r="F50" s="23"/>
      <c r="G50" s="24"/>
    </row>
    <row r="51" spans="1:7" s="2" customFormat="1" ht="20.25">
      <c r="A51" s="51" t="s">
        <v>42</v>
      </c>
      <c r="B51" s="52" t="s">
        <v>14</v>
      </c>
      <c r="C51" s="52" t="s">
        <v>14</v>
      </c>
      <c r="D51" s="52" t="s">
        <v>14</v>
      </c>
      <c r="E51" s="36">
        <f>E50/8</f>
        <v>5563.75</v>
      </c>
      <c r="F51" s="23"/>
      <c r="G51" s="24"/>
    </row>
    <row r="52" spans="1:7" s="2" customFormat="1" ht="20.25">
      <c r="A52" s="24"/>
      <c r="B52" s="22"/>
      <c r="C52" s="22"/>
      <c r="D52" s="22"/>
      <c r="E52" s="25"/>
      <c r="F52" s="25"/>
      <c r="G52" s="5"/>
    </row>
    <row r="53" spans="1:7" s="2" customFormat="1" ht="20.25">
      <c r="A53" s="5"/>
      <c r="B53" s="5"/>
      <c r="C53" s="5"/>
      <c r="D53" s="5"/>
      <c r="E53" s="5"/>
      <c r="F53" s="5"/>
      <c r="G53" s="5"/>
    </row>
    <row r="54" spans="1:7" s="2" customFormat="1" ht="20.25">
      <c r="A54" s="5" t="s">
        <v>66</v>
      </c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19.5" customHeight="1">
      <c r="A57" s="73" t="s">
        <v>91</v>
      </c>
      <c r="B57" s="73"/>
      <c r="C57" s="26"/>
      <c r="D57" s="26"/>
      <c r="E57" s="26"/>
      <c r="F57" s="26"/>
      <c r="G57" s="26"/>
    </row>
    <row r="58" spans="1:7" s="2" customFormat="1" ht="20.25">
      <c r="A58" s="27" t="s">
        <v>67</v>
      </c>
      <c r="B58" s="28"/>
      <c r="C58" s="28"/>
      <c r="D58" s="28"/>
      <c r="E58" s="28"/>
      <c r="F58" s="28"/>
      <c r="G58" s="28"/>
    </row>
    <row r="59" spans="1:7" s="2" customFormat="1" ht="20.25">
      <c r="A59" s="5" t="s">
        <v>68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69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70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89</v>
      </c>
      <c r="B62" s="5"/>
      <c r="C62" s="5"/>
      <c r="D62" s="5"/>
      <c r="E62" s="5"/>
      <c r="F62" s="5"/>
      <c r="G62" s="5"/>
    </row>
    <row r="63" spans="1:7" s="2" customFormat="1" ht="20.25">
      <c r="A63" s="5"/>
      <c r="B63" s="5"/>
      <c r="C63" s="5"/>
      <c r="D63" s="5"/>
      <c r="E63" s="5"/>
      <c r="F63" s="5"/>
      <c r="G63" s="5"/>
    </row>
    <row r="64" spans="1:7" s="2" customFormat="1" ht="20.25" hidden="1">
      <c r="A64" s="7" t="s">
        <v>35</v>
      </c>
      <c r="B64" s="7">
        <v>40.700000000000003</v>
      </c>
      <c r="C64" s="5"/>
      <c r="D64" s="5"/>
      <c r="E64" s="5"/>
      <c r="F64" s="5"/>
      <c r="G64" s="5"/>
    </row>
    <row r="65" spans="1:7" s="2" customFormat="1" ht="20.25" hidden="1">
      <c r="A65" s="7" t="s">
        <v>36</v>
      </c>
      <c r="B65" s="7">
        <v>1832.9</v>
      </c>
      <c r="C65" s="5"/>
      <c r="D65" s="5"/>
      <c r="E65" s="5"/>
      <c r="F65" s="5"/>
      <c r="G65" s="5"/>
    </row>
    <row r="66" spans="1:7" s="2" customFormat="1" ht="20.25" hidden="1">
      <c r="A66" s="7" t="s">
        <v>37</v>
      </c>
      <c r="B66" s="7">
        <v>18.899999999999999</v>
      </c>
      <c r="C66" s="5"/>
      <c r="D66" s="5"/>
      <c r="E66" s="5"/>
      <c r="F66" s="5"/>
      <c r="G66" s="5"/>
    </row>
    <row r="67" spans="1:7" s="2" customFormat="1" ht="20.25" hidden="1">
      <c r="A67" s="7" t="s">
        <v>38</v>
      </c>
      <c r="B67" s="7">
        <v>10.9</v>
      </c>
      <c r="C67" s="5"/>
      <c r="D67" s="5"/>
      <c r="E67" s="5"/>
      <c r="F67" s="5"/>
      <c r="G67" s="5"/>
    </row>
    <row r="68" spans="1:7" s="2" customFormat="1" ht="20.25" hidden="1">
      <c r="A68" s="7" t="s">
        <v>39</v>
      </c>
      <c r="B68" s="7">
        <v>407.78</v>
      </c>
      <c r="C68" s="5"/>
      <c r="D68" s="5"/>
      <c r="E68" s="5"/>
      <c r="F68" s="5"/>
      <c r="G68" s="5"/>
    </row>
    <row r="69" spans="1:7" s="2" customFormat="1" ht="20.25" hidden="1">
      <c r="A69" s="29" t="s">
        <v>40</v>
      </c>
      <c r="B69" s="29">
        <f>SUM(B64:B68)</f>
        <v>2311.1800000000003</v>
      </c>
      <c r="C69" s="5"/>
      <c r="D69" s="5"/>
      <c r="E69" s="5"/>
      <c r="F69" s="5"/>
      <c r="G69" s="5"/>
    </row>
    <row r="70" spans="1:7" s="2" customFormat="1" ht="20.25">
      <c r="A70" s="5" t="s">
        <v>57</v>
      </c>
      <c r="B70" s="5"/>
      <c r="C70" s="5"/>
      <c r="D70" s="5"/>
      <c r="E70" s="5"/>
      <c r="F70" s="5"/>
      <c r="G70" s="5"/>
    </row>
    <row r="71" spans="1:7" s="2" customFormat="1" ht="20.25">
      <c r="A71" s="5"/>
      <c r="B71" s="5"/>
      <c r="C71" s="5"/>
      <c r="D71" s="5"/>
      <c r="E71" s="5"/>
      <c r="F71" s="5"/>
      <c r="G71" s="5"/>
    </row>
    <row r="72" spans="1:7" s="2" customFormat="1" ht="20.25">
      <c r="A72" s="5"/>
      <c r="B72" s="30"/>
      <c r="C72" s="5"/>
      <c r="D72" s="5"/>
      <c r="E72" s="5"/>
      <c r="F72" s="5"/>
      <c r="G72" s="5"/>
    </row>
    <row r="73" spans="1:7" s="2" customFormat="1" ht="20.25">
      <c r="A73" s="68" t="s">
        <v>22</v>
      </c>
      <c r="B73" s="70"/>
      <c r="C73" s="31"/>
      <c r="D73" s="5"/>
      <c r="E73" s="5"/>
      <c r="F73" s="5"/>
      <c r="G73" s="5"/>
    </row>
    <row r="74" spans="1:7" s="2" customFormat="1" ht="33" customHeight="1">
      <c r="A74" s="61" t="s">
        <v>23</v>
      </c>
      <c r="B74" s="64"/>
      <c r="C74" s="9">
        <v>5396020</v>
      </c>
      <c r="D74" s="5"/>
      <c r="F74" s="25"/>
      <c r="G74" s="5"/>
    </row>
    <row r="75" spans="1:7" s="2" customFormat="1" ht="38.25" customHeight="1">
      <c r="A75" s="61" t="s">
        <v>24</v>
      </c>
      <c r="B75" s="64"/>
      <c r="C75" s="32">
        <v>1000897.15</v>
      </c>
      <c r="D75" s="5"/>
      <c r="F75" s="56"/>
      <c r="G75" s="5"/>
    </row>
    <row r="76" spans="1:7" s="2" customFormat="1" ht="42.75" customHeight="1">
      <c r="A76" s="61" t="s">
        <v>25</v>
      </c>
      <c r="B76" s="64"/>
      <c r="C76" s="32">
        <v>533978.53</v>
      </c>
      <c r="D76" s="5"/>
      <c r="F76" s="56"/>
      <c r="G76" s="5"/>
    </row>
    <row r="77" spans="1:7" s="2" customFormat="1" ht="31.5" hidden="1" customHeight="1">
      <c r="A77" s="61" t="s">
        <v>26</v>
      </c>
      <c r="B77" s="64"/>
      <c r="C77" s="32">
        <v>5978.9</v>
      </c>
      <c r="D77" s="5"/>
      <c r="E77" s="5"/>
      <c r="F77" s="5"/>
      <c r="G77" s="5"/>
    </row>
    <row r="78" spans="1:7" s="2" customFormat="1" ht="54" hidden="1" customHeight="1">
      <c r="A78" s="61" t="s">
        <v>81</v>
      </c>
      <c r="B78" s="64"/>
      <c r="C78" s="32">
        <v>49</v>
      </c>
      <c r="D78" s="5"/>
      <c r="E78" s="5"/>
      <c r="F78" s="5"/>
      <c r="G78" s="5"/>
    </row>
    <row r="79" spans="1:7" s="2" customFormat="1" ht="40.5" customHeight="1">
      <c r="A79" s="61" t="s">
        <v>136</v>
      </c>
      <c r="B79" s="64"/>
      <c r="C79" s="9">
        <v>1578</v>
      </c>
      <c r="D79" s="5"/>
      <c r="E79" s="5"/>
      <c r="F79" s="5"/>
      <c r="G79" s="5"/>
    </row>
    <row r="80" spans="1:7" s="2" customFormat="1" ht="36.75" customHeight="1">
      <c r="A80" s="61" t="s">
        <v>84</v>
      </c>
      <c r="B80" s="64"/>
      <c r="C80" s="9">
        <v>23</v>
      </c>
      <c r="D80" s="5"/>
      <c r="E80" s="5"/>
      <c r="F80" s="5"/>
      <c r="G80" s="5"/>
    </row>
    <row r="81" spans="1:7" s="2" customFormat="1" ht="31.5" customHeight="1">
      <c r="A81" s="61" t="s">
        <v>26</v>
      </c>
      <c r="B81" s="64"/>
      <c r="C81" s="49">
        <v>11592</v>
      </c>
      <c r="D81" s="5"/>
      <c r="E81" s="5"/>
      <c r="F81" s="5"/>
      <c r="G81" s="5"/>
    </row>
    <row r="82" spans="1:7" s="2" customFormat="1" ht="47.25" customHeight="1">
      <c r="A82" s="61" t="s">
        <v>90</v>
      </c>
      <c r="B82" s="64"/>
      <c r="C82" s="32">
        <v>49.7</v>
      </c>
      <c r="D82" s="5"/>
      <c r="E82" s="5"/>
      <c r="F82" s="5"/>
      <c r="G82" s="5"/>
    </row>
    <row r="83" spans="1:7" s="2" customFormat="1" ht="80.25" customHeight="1">
      <c r="A83" s="61" t="s">
        <v>94</v>
      </c>
      <c r="B83" s="64"/>
      <c r="C83" s="9">
        <f>(C74+C75+C76)/12/C79*C80/C81*C82</f>
        <v>36.093331432192656</v>
      </c>
      <c r="D83" s="5"/>
      <c r="E83" s="5"/>
      <c r="F83" s="5"/>
      <c r="G83" s="5"/>
    </row>
    <row r="84" spans="1:7" s="2" customFormat="1" ht="29.25" customHeight="1">
      <c r="A84" s="38"/>
      <c r="B84" s="38"/>
      <c r="C84" s="25"/>
      <c r="D84" s="5"/>
      <c r="E84" s="5"/>
      <c r="F84" s="5"/>
      <c r="G84" s="5"/>
    </row>
    <row r="85" spans="1:7" s="2" customFormat="1" ht="21.75" customHeight="1">
      <c r="A85" s="38"/>
      <c r="B85" s="38"/>
      <c r="C85" s="25"/>
      <c r="D85" s="5"/>
      <c r="E85" s="5"/>
      <c r="F85" s="5"/>
      <c r="G85" s="5"/>
    </row>
    <row r="86" spans="1:7" s="2" customFormat="1" ht="20.25">
      <c r="A86" s="5"/>
      <c r="B86" s="5"/>
      <c r="C86" s="5"/>
      <c r="D86" s="5"/>
      <c r="E86" s="5"/>
      <c r="F86" s="5"/>
      <c r="G86" s="5"/>
    </row>
    <row r="87" spans="1:7" s="2" customFormat="1" ht="20.25">
      <c r="A87" s="5" t="s">
        <v>83</v>
      </c>
      <c r="B87" s="5"/>
      <c r="C87" s="5"/>
      <c r="D87" s="5"/>
      <c r="E87" s="5"/>
      <c r="F87" s="5"/>
      <c r="G87" s="5"/>
    </row>
    <row r="88" spans="1:7" s="2" customFormat="1" ht="20.25">
      <c r="A88" s="5"/>
      <c r="B88" s="5"/>
      <c r="C88" s="5"/>
      <c r="D88" s="5"/>
      <c r="E88" s="5"/>
      <c r="F88" s="5"/>
      <c r="G88" s="5"/>
    </row>
    <row r="89" spans="1:7" s="2" customFormat="1" ht="81">
      <c r="A89" s="14" t="s">
        <v>27</v>
      </c>
      <c r="B89" s="14" t="s">
        <v>28</v>
      </c>
      <c r="C89" s="14" t="s">
        <v>11</v>
      </c>
      <c r="D89" s="14" t="s">
        <v>71</v>
      </c>
      <c r="E89" s="5"/>
      <c r="F89" s="5"/>
      <c r="G89" s="5"/>
    </row>
    <row r="90" spans="1:7" s="2" customFormat="1" ht="20.25">
      <c r="A90" s="8">
        <v>1</v>
      </c>
      <c r="B90" s="8">
        <v>2</v>
      </c>
      <c r="C90" s="8">
        <v>3</v>
      </c>
      <c r="D90" s="8" t="s">
        <v>29</v>
      </c>
      <c r="E90" s="5"/>
      <c r="F90" s="5"/>
      <c r="G90" s="5"/>
    </row>
    <row r="91" spans="1:7" s="2" customFormat="1" ht="20.25">
      <c r="A91" s="53" t="s">
        <v>100</v>
      </c>
      <c r="B91" s="17">
        <v>11</v>
      </c>
      <c r="C91" s="17">
        <v>100</v>
      </c>
      <c r="D91" s="33">
        <f t="shared" ref="D91:D93" si="1">B91*C91</f>
        <v>1100</v>
      </c>
      <c r="E91" s="5"/>
      <c r="F91" s="5"/>
      <c r="G91" s="5"/>
    </row>
    <row r="92" spans="1:7" s="2" customFormat="1" ht="20.25">
      <c r="A92" s="53" t="s">
        <v>128</v>
      </c>
      <c r="B92" s="17">
        <v>5</v>
      </c>
      <c r="C92" s="17">
        <v>90</v>
      </c>
      <c r="D92" s="33">
        <f t="shared" si="1"/>
        <v>450</v>
      </c>
      <c r="E92" s="5"/>
      <c r="F92" s="5"/>
      <c r="G92" s="5"/>
    </row>
    <row r="93" spans="1:7" s="2" customFormat="1" ht="20.25">
      <c r="A93" s="7" t="s">
        <v>77</v>
      </c>
      <c r="B93" s="7">
        <v>23</v>
      </c>
      <c r="C93" s="31">
        <v>15</v>
      </c>
      <c r="D93" s="33">
        <f t="shared" si="1"/>
        <v>345</v>
      </c>
      <c r="E93" s="5"/>
      <c r="F93" s="5"/>
      <c r="G93" s="5"/>
    </row>
    <row r="94" spans="1:7" s="2" customFormat="1" ht="20.25">
      <c r="A94" s="29" t="s">
        <v>41</v>
      </c>
      <c r="B94" s="34" t="s">
        <v>14</v>
      </c>
      <c r="C94" s="34" t="s">
        <v>14</v>
      </c>
      <c r="D94" s="35">
        <f>SUM(D91:D93)</f>
        <v>1895</v>
      </c>
      <c r="E94" s="5"/>
      <c r="F94" s="5"/>
      <c r="G94" s="5"/>
    </row>
    <row r="95" spans="1:7" s="2" customFormat="1" ht="20.25">
      <c r="A95" s="7" t="s">
        <v>42</v>
      </c>
      <c r="B95" s="34" t="s">
        <v>14</v>
      </c>
      <c r="C95" s="34" t="s">
        <v>14</v>
      </c>
      <c r="D95" s="33">
        <f>D94/8</f>
        <v>236.875</v>
      </c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65" t="s">
        <v>55</v>
      </c>
      <c r="B99" s="65"/>
      <c r="C99" s="65"/>
      <c r="D99" s="65"/>
      <c r="E99" s="5"/>
      <c r="F99" s="5"/>
      <c r="G99" s="5"/>
    </row>
    <row r="100" spans="1:20" s="2" customFormat="1" ht="20.25">
      <c r="A100" s="66" t="s">
        <v>117</v>
      </c>
      <c r="B100" s="66"/>
      <c r="C100" s="66"/>
      <c r="D100" s="66"/>
      <c r="E100" s="5"/>
      <c r="F100" s="5"/>
      <c r="G100" s="5"/>
    </row>
    <row r="101" spans="1:20" s="2" customFormat="1" ht="18" customHeight="1">
      <c r="A101" s="67" t="s">
        <v>56</v>
      </c>
      <c r="B101" s="67"/>
      <c r="C101" s="67"/>
      <c r="D101" s="67"/>
      <c r="E101" s="5"/>
      <c r="F101" s="5"/>
      <c r="G101" s="5"/>
    </row>
    <row r="102" spans="1:20" s="2" customFormat="1" ht="20.25">
      <c r="A102" s="5"/>
      <c r="B102" s="5"/>
      <c r="C102" s="5"/>
      <c r="D102" s="5"/>
      <c r="E102" s="5"/>
      <c r="F102" s="5"/>
      <c r="G102" s="5"/>
    </row>
    <row r="103" spans="1:20" s="2" customFormat="1" ht="20.25">
      <c r="A103" s="68" t="s">
        <v>43</v>
      </c>
      <c r="B103" s="69"/>
      <c r="C103" s="70"/>
      <c r="D103" s="7" t="s">
        <v>50</v>
      </c>
      <c r="E103" s="5"/>
      <c r="F103" s="5"/>
      <c r="G103" s="5"/>
    </row>
    <row r="104" spans="1:20" s="2" customFormat="1" ht="21">
      <c r="A104" s="71" t="s">
        <v>44</v>
      </c>
      <c r="B104" s="58"/>
      <c r="C104" s="59"/>
      <c r="D104" s="11">
        <f>SUM(D105:D108)</f>
        <v>10011.063733333332</v>
      </c>
      <c r="E104" s="5"/>
      <c r="F104" s="5"/>
      <c r="G104" s="5"/>
    </row>
    <row r="105" spans="1:20" s="2" customFormat="1" ht="21" customHeight="1">
      <c r="A105" s="61" t="s">
        <v>46</v>
      </c>
      <c r="B105" s="58"/>
      <c r="C105" s="59"/>
      <c r="D105" s="9">
        <f>E39</f>
        <v>3415.7555555555555</v>
      </c>
      <c r="E105" s="5"/>
      <c r="F105" s="5"/>
      <c r="G105" s="5"/>
    </row>
    <row r="106" spans="1:20" s="2" customFormat="1" ht="22.5" customHeight="1">
      <c r="A106" s="61" t="s">
        <v>47</v>
      </c>
      <c r="B106" s="58"/>
      <c r="C106" s="59"/>
      <c r="D106" s="9">
        <f>F39</f>
        <v>1031.5581777777777</v>
      </c>
      <c r="E106" s="5"/>
      <c r="F106" s="5"/>
      <c r="G106" s="5"/>
    </row>
    <row r="107" spans="1:20" s="2" customFormat="1" ht="22.5" customHeight="1">
      <c r="A107" s="61" t="s">
        <v>48</v>
      </c>
      <c r="B107" s="58"/>
      <c r="C107" s="59"/>
      <c r="D107" s="9">
        <v>0</v>
      </c>
      <c r="E107" s="5"/>
      <c r="F107" s="5"/>
      <c r="G107" s="5"/>
    </row>
    <row r="108" spans="1:20" s="2" customFormat="1" ht="39" customHeight="1">
      <c r="A108" s="61" t="s">
        <v>73</v>
      </c>
      <c r="B108" s="58"/>
      <c r="C108" s="59"/>
      <c r="D108" s="9">
        <f>E51</f>
        <v>5563.75</v>
      </c>
      <c r="E108" s="5"/>
      <c r="F108" s="5"/>
      <c r="G108" s="5"/>
      <c r="P108" s="2">
        <v>11592</v>
      </c>
      <c r="Q108" s="2">
        <v>49.7</v>
      </c>
      <c r="T108" s="2" t="s">
        <v>102</v>
      </c>
    </row>
    <row r="109" spans="1:20" s="2" customFormat="1" ht="21">
      <c r="A109" s="60" t="s">
        <v>45</v>
      </c>
      <c r="B109" s="58"/>
      <c r="C109" s="59"/>
      <c r="D109" s="11">
        <f>SUM(D110:D114)*D115</f>
        <v>1490.9859890037685</v>
      </c>
      <c r="E109" s="5"/>
      <c r="F109" s="5"/>
      <c r="G109" s="5"/>
      <c r="O109" s="2" t="s">
        <v>99</v>
      </c>
      <c r="P109" s="2">
        <v>1578</v>
      </c>
      <c r="Q109" s="2">
        <v>23</v>
      </c>
      <c r="R109" s="2">
        <v>1.302</v>
      </c>
      <c r="T109" s="2" t="s">
        <v>101</v>
      </c>
    </row>
    <row r="110" spans="1:20" s="2" customFormat="1" ht="40.5" customHeight="1">
      <c r="A110" s="61" t="s">
        <v>72</v>
      </c>
      <c r="B110" s="58"/>
      <c r="C110" s="59"/>
      <c r="D110" s="9">
        <f>R111</f>
        <v>9.7406101901140669</v>
      </c>
      <c r="E110" s="5"/>
      <c r="F110" s="5"/>
      <c r="G110" s="5"/>
      <c r="I110" s="46"/>
      <c r="L110" s="2" t="s">
        <v>98</v>
      </c>
      <c r="M110" s="2" t="s">
        <v>137</v>
      </c>
      <c r="O110" s="50">
        <v>3863.06</v>
      </c>
      <c r="R110" s="2">
        <f>O110/P109*Q109*R109</f>
        <v>73.310009353612173</v>
      </c>
    </row>
    <row r="111" spans="1:20" s="2" customFormat="1" ht="42" customHeight="1">
      <c r="A111" s="61" t="s">
        <v>92</v>
      </c>
      <c r="B111" s="58"/>
      <c r="C111" s="59"/>
      <c r="D111" s="9">
        <f>C83</f>
        <v>36.093331432192656</v>
      </c>
      <c r="E111" s="5"/>
      <c r="F111" s="5"/>
      <c r="G111" s="5"/>
      <c r="I111" s="46"/>
      <c r="L111" s="2" t="s">
        <v>82</v>
      </c>
      <c r="O111" s="50">
        <v>513.28</v>
      </c>
      <c r="R111" s="2">
        <f>O111/P109*Q109*R109</f>
        <v>9.7406101901140669</v>
      </c>
    </row>
    <row r="112" spans="1:20" s="2" customFormat="1" ht="39.75" customHeight="1">
      <c r="A112" s="61" t="s">
        <v>49</v>
      </c>
      <c r="B112" s="58"/>
      <c r="C112" s="59"/>
      <c r="D112" s="36">
        <f>R113</f>
        <v>13.273673593507956</v>
      </c>
      <c r="E112" s="5"/>
      <c r="F112" s="5"/>
      <c r="G112" s="5"/>
      <c r="I112" s="46"/>
      <c r="O112" s="48"/>
    </row>
    <row r="113" spans="1:18" s="2" customFormat="1" ht="39.75" customHeight="1">
      <c r="A113" s="61" t="s">
        <v>88</v>
      </c>
      <c r="B113" s="58"/>
      <c r="C113" s="59"/>
      <c r="D113" s="36">
        <f>R110</f>
        <v>73.310009353612173</v>
      </c>
      <c r="E113" s="5"/>
      <c r="F113" s="5"/>
      <c r="G113" s="5"/>
      <c r="N113" s="2" t="s">
        <v>97</v>
      </c>
      <c r="O113" s="54">
        <v>212408.69</v>
      </c>
      <c r="R113" s="2">
        <f>O113/P109*Q109/P108*Q108</f>
        <v>13.273673593507956</v>
      </c>
    </row>
    <row r="114" spans="1:18" s="2" customFormat="1" ht="39" customHeight="1">
      <c r="A114" s="61" t="s">
        <v>74</v>
      </c>
      <c r="B114" s="58"/>
      <c r="C114" s="59"/>
      <c r="D114" s="9">
        <f>D95</f>
        <v>236.875</v>
      </c>
      <c r="E114" s="5"/>
      <c r="F114" s="5"/>
      <c r="G114" s="5"/>
    </row>
    <row r="115" spans="1:18" s="2" customFormat="1" ht="41.25" customHeight="1">
      <c r="A115" s="62" t="s">
        <v>87</v>
      </c>
      <c r="B115" s="58"/>
      <c r="C115" s="59"/>
      <c r="D115" s="9">
        <f>(D110+D111+D112+D114)/D113</f>
        <v>4.0374106868290944</v>
      </c>
      <c r="E115" s="5"/>
      <c r="F115" s="5"/>
      <c r="G115" s="5"/>
    </row>
    <row r="116" spans="1:18" s="2" customFormat="1" ht="24" customHeight="1">
      <c r="A116" s="60" t="s">
        <v>51</v>
      </c>
      <c r="B116" s="58"/>
      <c r="C116" s="59"/>
      <c r="D116" s="11">
        <f>D104+D109</f>
        <v>11502.0497223371</v>
      </c>
      <c r="E116" s="5"/>
      <c r="F116" s="5"/>
      <c r="G116" s="12"/>
    </row>
    <row r="117" spans="1:18" s="2" customFormat="1" ht="21">
      <c r="A117" s="63" t="s">
        <v>115</v>
      </c>
      <c r="B117" s="58"/>
      <c r="C117" s="59"/>
      <c r="D117" s="9">
        <f>D116*8</f>
        <v>92016.397778696803</v>
      </c>
      <c r="E117" s="5"/>
      <c r="F117" s="5"/>
      <c r="G117" s="5"/>
      <c r="O117" s="2" t="s">
        <v>110</v>
      </c>
    </row>
    <row r="118" spans="1:18" s="2" customFormat="1" ht="22.5" customHeight="1">
      <c r="A118" s="57" t="s">
        <v>116</v>
      </c>
      <c r="B118" s="58"/>
      <c r="C118" s="59"/>
      <c r="D118" s="9">
        <f>D117/23</f>
        <v>4000.712946899861</v>
      </c>
      <c r="E118" s="5"/>
      <c r="F118" s="5"/>
      <c r="G118" s="5"/>
      <c r="O118" s="2" t="s">
        <v>109</v>
      </c>
    </row>
    <row r="119" spans="1:18" s="2" customFormat="1" ht="21" customHeight="1">
      <c r="A119" s="57" t="s">
        <v>52</v>
      </c>
      <c r="B119" s="58"/>
      <c r="C119" s="59"/>
      <c r="D119" s="37">
        <f>ROUND(D116/23,2)</f>
        <v>500.09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53</v>
      </c>
      <c r="B120" s="58"/>
      <c r="C120" s="59"/>
      <c r="D120" s="55">
        <f>ROUND(D119/8,2)</f>
        <v>62.51</v>
      </c>
      <c r="E120" s="5"/>
      <c r="F120" s="5"/>
      <c r="G120" s="5"/>
      <c r="O120" s="2" t="s">
        <v>111</v>
      </c>
    </row>
    <row r="121" spans="1:18" s="2" customFormat="1" ht="20.25">
      <c r="A121" s="5"/>
      <c r="B121" s="5"/>
      <c r="C121" s="5"/>
      <c r="D121" s="5"/>
      <c r="E121" s="5"/>
      <c r="F121" s="5"/>
      <c r="G121" s="5"/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 t="s">
        <v>95</v>
      </c>
      <c r="B125" s="5"/>
      <c r="C125" s="5"/>
      <c r="E125" s="5" t="s">
        <v>96</v>
      </c>
      <c r="F125" s="5"/>
      <c r="G125" s="5"/>
    </row>
    <row r="126" spans="1:18" s="2" customFormat="1" ht="20.25">
      <c r="A126" s="5"/>
      <c r="B126" s="5"/>
      <c r="C126" s="5"/>
      <c r="D126" s="5"/>
      <c r="E126" s="5"/>
      <c r="F126" s="5"/>
      <c r="G126" s="5"/>
    </row>
    <row r="127" spans="1:18" s="2" customFormat="1" ht="20.25">
      <c r="B127" s="5"/>
      <c r="C127" s="5"/>
      <c r="D127" s="5"/>
      <c r="E127" s="5"/>
      <c r="F127" s="5"/>
      <c r="G127" s="5"/>
    </row>
    <row r="128" spans="1:18" s="2" customFormat="1" ht="20.25">
      <c r="A128" s="41" t="s">
        <v>54</v>
      </c>
      <c r="B128" s="5"/>
      <c r="C128" s="5"/>
      <c r="D128" s="5"/>
      <c r="E128" s="5"/>
      <c r="F128" s="5"/>
      <c r="G128" s="5"/>
    </row>
    <row r="129" spans="1:1" s="2" customFormat="1">
      <c r="A129" s="41" t="s">
        <v>105</v>
      </c>
    </row>
    <row r="130" spans="1:1" s="2" customFormat="1"/>
    <row r="131" spans="1:1" s="2" customFormat="1"/>
    <row r="132" spans="1:1" s="2" customFormat="1"/>
    <row r="133" spans="1:1" s="2" customFormat="1"/>
    <row r="134" spans="1:1" s="2" customFormat="1"/>
    <row r="135" spans="1:1" s="2" customFormat="1"/>
    <row r="136" spans="1:1" s="2" customFormat="1"/>
    <row r="137" spans="1:1" s="2" customFormat="1"/>
    <row r="138" spans="1:1" s="2" customFormat="1"/>
    <row r="139" spans="1:1" s="2" customFormat="1"/>
    <row r="140" spans="1:1" s="2" customFormat="1"/>
    <row r="141" spans="1:1" s="2" customFormat="1"/>
    <row r="142" spans="1:1" s="2" customFormat="1"/>
    <row r="143" spans="1:1" s="2" customFormat="1"/>
    <row r="144" spans="1:1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</sheetData>
  <mergeCells count="36">
    <mergeCell ref="A120:C120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08:C108"/>
    <mergeCell ref="A81:B81"/>
    <mergeCell ref="A82:B82"/>
    <mergeCell ref="A83:B83"/>
    <mergeCell ref="A99:D99"/>
    <mergeCell ref="A100:D100"/>
    <mergeCell ref="A101:D101"/>
    <mergeCell ref="A103:C103"/>
    <mergeCell ref="A104:C104"/>
    <mergeCell ref="A105:C105"/>
    <mergeCell ref="A106:C106"/>
    <mergeCell ref="A107:C107"/>
    <mergeCell ref="A80:B80"/>
    <mergeCell ref="A1:F1"/>
    <mergeCell ref="A2:F2"/>
    <mergeCell ref="A4:G4"/>
    <mergeCell ref="A57:B57"/>
    <mergeCell ref="A73:B73"/>
    <mergeCell ref="A74:B74"/>
    <mergeCell ref="A75:B75"/>
    <mergeCell ref="A76:B76"/>
    <mergeCell ref="A77:B77"/>
    <mergeCell ref="A78:B78"/>
    <mergeCell ref="A79:B79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1" max="5" man="1"/>
    <brk id="97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T154"/>
  <sheetViews>
    <sheetView workbookViewId="0">
      <selection activeCell="A39" sqref="A39"/>
    </sheetView>
  </sheetViews>
  <sheetFormatPr defaultColWidth="9.140625" defaultRowHeight="18.75"/>
  <cols>
    <col min="1" max="1" width="37.42578125" style="3" customWidth="1"/>
    <col min="2" max="2" width="21.85546875" style="3" customWidth="1"/>
    <col min="3" max="3" width="17.7109375" style="3" customWidth="1"/>
    <col min="4" max="4" width="18.28515625" style="3" customWidth="1"/>
    <col min="5" max="5" width="16.85546875" style="3" customWidth="1"/>
    <col min="6" max="6" width="18.28515625" style="3" customWidth="1"/>
    <col min="7" max="7" width="13.7109375" style="3" hidden="1" customWidth="1"/>
    <col min="8" max="11" width="0" style="3" hidden="1" customWidth="1"/>
    <col min="12" max="12" width="4.5703125" style="3" customWidth="1"/>
    <col min="13" max="13" width="1.140625" style="3" customWidth="1"/>
    <col min="14" max="14" width="11.28515625" style="3" customWidth="1"/>
    <col min="15" max="15" width="15.28515625" style="3" customWidth="1"/>
    <col min="16" max="17" width="9.140625" style="3"/>
    <col min="18" max="18" width="11.28515625" style="3" customWidth="1"/>
    <col min="19" max="16384" width="9.140625" style="3"/>
  </cols>
  <sheetData>
    <row r="1" spans="1:9" s="2" customFormat="1" ht="35.25" customHeight="1">
      <c r="A1" s="72" t="s">
        <v>78</v>
      </c>
      <c r="B1" s="72"/>
      <c r="C1" s="72"/>
      <c r="D1" s="72"/>
      <c r="E1" s="72"/>
      <c r="F1" s="72"/>
      <c r="G1" s="47"/>
      <c r="H1" s="1"/>
      <c r="I1" s="1"/>
    </row>
    <row r="2" spans="1:9" s="2" customFormat="1" ht="44.25" customHeight="1">
      <c r="A2" s="72" t="s">
        <v>135</v>
      </c>
      <c r="B2" s="72"/>
      <c r="C2" s="72"/>
      <c r="D2" s="72"/>
      <c r="E2" s="72"/>
      <c r="F2" s="72"/>
      <c r="G2" s="47"/>
      <c r="H2" s="1"/>
      <c r="I2" s="1"/>
    </row>
    <row r="3" spans="1:9" s="2" customFormat="1" ht="20.25">
      <c r="A3" s="5"/>
      <c r="B3" s="5"/>
      <c r="C3" s="5"/>
      <c r="D3" s="5"/>
      <c r="E3" s="5"/>
      <c r="F3" s="5"/>
      <c r="G3" s="5"/>
    </row>
    <row r="4" spans="1:9" s="2" customFormat="1" ht="28.5" customHeight="1">
      <c r="A4" s="73" t="s">
        <v>127</v>
      </c>
      <c r="B4" s="73"/>
      <c r="C4" s="73"/>
      <c r="D4" s="73"/>
      <c r="E4" s="73"/>
      <c r="F4" s="73"/>
      <c r="G4" s="73"/>
    </row>
    <row r="5" spans="1:9" s="2" customFormat="1" ht="20.25">
      <c r="A5" s="5"/>
      <c r="B5" s="5"/>
      <c r="C5" s="5"/>
      <c r="D5" s="5"/>
      <c r="E5" s="5"/>
      <c r="F5" s="5"/>
      <c r="G5" s="5"/>
    </row>
    <row r="6" spans="1:9" s="2" customFormat="1" ht="20.25">
      <c r="A6" s="6" t="s">
        <v>0</v>
      </c>
      <c r="B6" s="7" t="s">
        <v>112</v>
      </c>
      <c r="C6" s="5"/>
      <c r="D6" s="5"/>
      <c r="E6" s="5"/>
      <c r="F6" s="5"/>
      <c r="G6" s="5"/>
    </row>
    <row r="7" spans="1:9" s="2" customFormat="1" ht="20.25">
      <c r="A7" s="6" t="s">
        <v>2</v>
      </c>
      <c r="B7" s="8" t="s">
        <v>113</v>
      </c>
      <c r="C7" s="5"/>
      <c r="D7" s="5"/>
      <c r="E7" s="5"/>
      <c r="F7" s="5"/>
      <c r="G7" s="5"/>
    </row>
    <row r="8" spans="1:9" s="2" customFormat="1" ht="37.5" customHeight="1">
      <c r="A8" s="6" t="s">
        <v>3</v>
      </c>
      <c r="B8" s="8" t="s">
        <v>114</v>
      </c>
      <c r="C8" s="5"/>
      <c r="D8" s="5"/>
      <c r="E8" s="5"/>
      <c r="F8" s="5"/>
      <c r="G8" s="5"/>
    </row>
    <row r="9" spans="1:9" s="2" customFormat="1" ht="40.5">
      <c r="A9" s="6" t="s">
        <v>1</v>
      </c>
      <c r="B9" s="8" t="s">
        <v>119</v>
      </c>
      <c r="C9" s="5"/>
      <c r="D9" s="5"/>
      <c r="E9" s="5"/>
      <c r="F9" s="5"/>
      <c r="G9" s="5"/>
    </row>
    <row r="10" spans="1:9" s="2" customFormat="1" ht="20.25">
      <c r="A10" s="5"/>
      <c r="B10" s="5"/>
      <c r="C10" s="5"/>
      <c r="D10" s="5"/>
      <c r="E10" s="5"/>
      <c r="F10" s="5"/>
      <c r="G10" s="5"/>
    </row>
    <row r="11" spans="1:9" s="2" customFormat="1" ht="20.25">
      <c r="A11" s="5" t="s">
        <v>19</v>
      </c>
      <c r="B11" s="5"/>
      <c r="C11" s="5"/>
      <c r="D11" s="5"/>
      <c r="E11" s="5"/>
      <c r="F11" s="5"/>
      <c r="G11" s="5"/>
    </row>
    <row r="12" spans="1:9" s="2" customFormat="1" ht="20.25">
      <c r="A12" s="5" t="s">
        <v>18</v>
      </c>
      <c r="B12" s="5"/>
      <c r="C12" s="5"/>
      <c r="D12" s="5"/>
      <c r="E12" s="5"/>
      <c r="F12" s="5"/>
      <c r="G12" s="5"/>
    </row>
    <row r="13" spans="1:9" s="2" customFormat="1" ht="20.25">
      <c r="A13" s="5" t="s">
        <v>20</v>
      </c>
      <c r="B13" s="5"/>
      <c r="C13" s="5"/>
      <c r="D13" s="5"/>
      <c r="E13" s="5"/>
      <c r="F13" s="5"/>
      <c r="G13" s="5"/>
    </row>
    <row r="14" spans="1:9" s="2" customFormat="1" ht="20.25">
      <c r="A14" s="5" t="s">
        <v>21</v>
      </c>
      <c r="B14" s="5"/>
      <c r="C14" s="5"/>
      <c r="D14" s="5"/>
      <c r="E14" s="5"/>
      <c r="F14" s="5"/>
      <c r="G14" s="5"/>
    </row>
    <row r="15" spans="1:9" s="2" customFormat="1" ht="20.25">
      <c r="A15" s="5"/>
      <c r="B15" s="5"/>
      <c r="C15" s="5"/>
      <c r="D15" s="5"/>
      <c r="E15" s="5"/>
      <c r="F15" s="5"/>
      <c r="G15" s="5"/>
    </row>
    <row r="16" spans="1:9" s="2" customFormat="1" ht="20.25">
      <c r="A16" s="5" t="s">
        <v>4</v>
      </c>
      <c r="B16" s="5"/>
      <c r="C16" s="5"/>
      <c r="D16" s="5"/>
      <c r="E16" s="5"/>
      <c r="F16" s="5"/>
      <c r="G16" s="5"/>
    </row>
    <row r="17" spans="1:7" s="2" customFormat="1" ht="20.25">
      <c r="A17" s="5" t="s">
        <v>86</v>
      </c>
      <c r="B17" s="5"/>
      <c r="C17" s="5"/>
      <c r="D17" s="5"/>
      <c r="E17" s="5"/>
      <c r="F17" s="5"/>
      <c r="G17" s="5"/>
    </row>
    <row r="18" spans="1:7" s="2" customFormat="1" ht="20.25">
      <c r="A18" s="5" t="s">
        <v>85</v>
      </c>
      <c r="B18" s="5"/>
      <c r="C18" s="5"/>
      <c r="D18" s="5"/>
      <c r="E18" s="5"/>
      <c r="F18" s="5"/>
      <c r="G18" s="5"/>
    </row>
    <row r="19" spans="1:7" s="2" customFormat="1" ht="20.25">
      <c r="A19" s="5" t="s">
        <v>5</v>
      </c>
      <c r="B19" s="5"/>
      <c r="C19" s="5"/>
      <c r="D19" s="5"/>
      <c r="E19" s="5"/>
      <c r="F19" s="5"/>
      <c r="G19" s="5"/>
    </row>
    <row r="20" spans="1:7" s="2" customFormat="1" ht="20.25">
      <c r="A20" s="5" t="s">
        <v>17</v>
      </c>
      <c r="B20" s="5"/>
      <c r="C20" s="5"/>
      <c r="D20" s="5"/>
      <c r="E20" s="5"/>
      <c r="F20" s="5"/>
      <c r="G20" s="5"/>
    </row>
    <row r="21" spans="1:7" s="2" customFormat="1" ht="20.25">
      <c r="A21" s="5" t="s">
        <v>64</v>
      </c>
      <c r="B21" s="5"/>
      <c r="C21" s="5"/>
      <c r="D21" s="5"/>
      <c r="E21" s="5"/>
      <c r="F21" s="5"/>
      <c r="G21" s="5"/>
    </row>
    <row r="22" spans="1:7" s="2" customFormat="1" ht="20.25">
      <c r="A22" s="5"/>
      <c r="B22" s="5"/>
      <c r="C22" s="5"/>
      <c r="D22" s="5"/>
      <c r="E22" s="5"/>
      <c r="F22" s="5"/>
      <c r="G22" s="5"/>
    </row>
    <row r="23" spans="1:7" s="2" customFormat="1" ht="20.25" hidden="1">
      <c r="A23" s="7" t="s">
        <v>34</v>
      </c>
      <c r="B23" s="9" t="e">
        <f>#REF!</f>
        <v>#REF!</v>
      </c>
      <c r="C23" s="5"/>
      <c r="D23" s="5"/>
      <c r="E23" s="5"/>
      <c r="F23" s="5"/>
      <c r="G23" s="5"/>
    </row>
    <row r="24" spans="1:7" s="2" customFormat="1" ht="20.25" hidden="1">
      <c r="A24" s="7" t="s">
        <v>30</v>
      </c>
      <c r="B24" s="9">
        <v>448.1</v>
      </c>
      <c r="C24" s="5"/>
      <c r="D24" s="5"/>
      <c r="E24" s="5"/>
      <c r="F24" s="5"/>
      <c r="G24" s="5"/>
    </row>
    <row r="25" spans="1:7" s="2" customFormat="1" ht="20.25" hidden="1">
      <c r="A25" s="7" t="s">
        <v>31</v>
      </c>
      <c r="B25" s="9">
        <v>0</v>
      </c>
      <c r="C25" s="5"/>
      <c r="D25" s="5"/>
      <c r="E25" s="5"/>
      <c r="F25" s="5"/>
      <c r="G25" s="5"/>
    </row>
    <row r="26" spans="1:7" s="2" customFormat="1" ht="20.25" hidden="1">
      <c r="A26" s="7" t="s">
        <v>32</v>
      </c>
      <c r="B26" s="9">
        <v>4137.22</v>
      </c>
      <c r="C26" s="5"/>
      <c r="D26" s="5"/>
      <c r="E26" s="5"/>
      <c r="F26" s="5"/>
      <c r="G26" s="5"/>
    </row>
    <row r="27" spans="1:7" s="2" customFormat="1" ht="20.25" hidden="1">
      <c r="A27" s="10" t="s">
        <v>33</v>
      </c>
      <c r="B27" s="11" t="e">
        <f>SUM(B23:B26)</f>
        <v>#REF!</v>
      </c>
      <c r="C27" s="5"/>
      <c r="D27" s="12" t="e">
        <f>(B27+B69)/12</f>
        <v>#REF!</v>
      </c>
      <c r="E27" s="5"/>
      <c r="F27" s="5"/>
      <c r="G27" s="5"/>
    </row>
    <row r="28" spans="1:7" s="2" customFormat="1" ht="20.25">
      <c r="A28" s="5"/>
      <c r="B28" s="5"/>
      <c r="C28" s="5"/>
      <c r="D28" s="5"/>
      <c r="E28" s="5"/>
      <c r="F28" s="5"/>
      <c r="G28" s="5"/>
    </row>
    <row r="29" spans="1:7" s="2" customFormat="1" ht="20.25">
      <c r="A29" s="5" t="s">
        <v>16</v>
      </c>
      <c r="B29" s="5"/>
      <c r="C29" s="5"/>
      <c r="D29" s="5"/>
      <c r="E29" s="5"/>
      <c r="F29" s="5"/>
      <c r="G29" s="5"/>
    </row>
    <row r="30" spans="1:7" s="2" customFormat="1" ht="20.25">
      <c r="A30" s="5"/>
      <c r="B30" s="5"/>
      <c r="C30" s="5"/>
      <c r="D30" s="5"/>
      <c r="E30" s="5"/>
      <c r="F30" s="5"/>
      <c r="G30" s="5"/>
    </row>
    <row r="31" spans="1:7" s="2" customFormat="1" ht="20.25">
      <c r="A31" s="5" t="s">
        <v>15</v>
      </c>
      <c r="B31" s="5"/>
      <c r="C31" s="5"/>
      <c r="D31" s="5"/>
      <c r="E31" s="5"/>
      <c r="F31" s="5"/>
      <c r="G31" s="5"/>
    </row>
    <row r="32" spans="1:7" s="2" customFormat="1" ht="20.25">
      <c r="A32" s="5" t="s">
        <v>59</v>
      </c>
      <c r="B32" s="5"/>
      <c r="C32" s="5"/>
      <c r="D32" s="5"/>
      <c r="E32" s="5"/>
      <c r="F32" s="5"/>
      <c r="G32" s="5"/>
    </row>
    <row r="33" spans="1:7" s="2" customFormat="1" ht="20.25">
      <c r="A33" s="5" t="s">
        <v>58</v>
      </c>
      <c r="B33" s="5"/>
      <c r="C33" s="5"/>
      <c r="D33" s="5"/>
      <c r="E33" s="5"/>
      <c r="F33" s="5"/>
      <c r="G33" s="5"/>
    </row>
    <row r="34" spans="1:7" s="2" customFormat="1" ht="20.25">
      <c r="A34" s="5" t="s">
        <v>6</v>
      </c>
      <c r="B34" s="5"/>
      <c r="C34" s="5"/>
      <c r="D34" s="5"/>
      <c r="E34" s="5"/>
      <c r="F34" s="5"/>
      <c r="G34" s="5"/>
    </row>
    <row r="35" spans="1:7" s="2" customFormat="1" ht="20.25">
      <c r="A35" s="5"/>
      <c r="B35" s="5"/>
      <c r="C35" s="5"/>
      <c r="D35" s="5"/>
      <c r="E35" s="5"/>
      <c r="F35" s="5"/>
      <c r="G35" s="5"/>
    </row>
    <row r="36" spans="1:7" s="2" customFormat="1" ht="126.75" customHeight="1">
      <c r="A36" s="13" t="s">
        <v>79</v>
      </c>
      <c r="B36" s="14" t="s">
        <v>75</v>
      </c>
      <c r="C36" s="14" t="s">
        <v>60</v>
      </c>
      <c r="D36" s="14" t="s">
        <v>61</v>
      </c>
      <c r="E36" s="4" t="s">
        <v>76</v>
      </c>
      <c r="F36" s="14" t="s">
        <v>62</v>
      </c>
      <c r="G36" s="19"/>
    </row>
    <row r="37" spans="1:7" s="2" customFormat="1" ht="20.25">
      <c r="A37" s="8">
        <v>1</v>
      </c>
      <c r="B37" s="8">
        <v>2</v>
      </c>
      <c r="C37" s="8">
        <v>3</v>
      </c>
      <c r="D37" s="8">
        <v>4</v>
      </c>
      <c r="E37" s="8" t="s">
        <v>13</v>
      </c>
      <c r="F37" s="8" t="s">
        <v>93</v>
      </c>
      <c r="G37" s="21"/>
    </row>
    <row r="38" spans="1:7" s="2" customFormat="1" ht="44.25" customHeight="1">
      <c r="A38" s="45" t="s">
        <v>134</v>
      </c>
      <c r="B38" s="13">
        <v>30741.8</v>
      </c>
      <c r="C38" s="13">
        <v>72</v>
      </c>
      <c r="D38" s="13">
        <v>8</v>
      </c>
      <c r="E38" s="15">
        <f>B38/C38*D38</f>
        <v>3415.7555555555555</v>
      </c>
      <c r="F38" s="16">
        <f>E38*0.302</f>
        <v>1031.5581777777777</v>
      </c>
      <c r="G38" s="39"/>
    </row>
    <row r="39" spans="1:7" s="2" customFormat="1" ht="20.25">
      <c r="A39" s="17" t="s">
        <v>80</v>
      </c>
      <c r="B39" s="13"/>
      <c r="C39" s="13"/>
      <c r="D39" s="13"/>
      <c r="E39" s="18">
        <f>SUM(E38:E38)</f>
        <v>3415.7555555555555</v>
      </c>
      <c r="F39" s="18">
        <f>SUM(F38:F38)</f>
        <v>1031.5581777777777</v>
      </c>
      <c r="G39" s="40"/>
    </row>
    <row r="40" spans="1:7" s="2" customFormat="1" ht="20.25">
      <c r="A40" s="42"/>
      <c r="B40" s="43"/>
      <c r="C40" s="43"/>
      <c r="D40" s="43"/>
      <c r="E40" s="44"/>
      <c r="F40" s="44"/>
      <c r="G40" s="44"/>
    </row>
    <row r="41" spans="1:7" s="2" customFormat="1" ht="20.25">
      <c r="A41" s="5"/>
      <c r="B41" s="5"/>
      <c r="C41" s="5"/>
      <c r="D41" s="5"/>
      <c r="E41" s="5"/>
      <c r="F41" s="5"/>
      <c r="G41" s="5"/>
    </row>
    <row r="42" spans="1:7" s="2" customFormat="1" ht="20.25">
      <c r="A42" s="5" t="s">
        <v>65</v>
      </c>
      <c r="B42" s="5"/>
      <c r="C42" s="5"/>
      <c r="D42" s="5"/>
      <c r="E42" s="5"/>
      <c r="F42" s="5"/>
      <c r="G42" s="5"/>
    </row>
    <row r="43" spans="1:7" s="2" customFormat="1" ht="20.25">
      <c r="A43" s="5" t="s">
        <v>7</v>
      </c>
      <c r="B43" s="5"/>
      <c r="C43" s="5"/>
      <c r="D43" s="5"/>
      <c r="E43" s="5"/>
      <c r="F43" s="5"/>
      <c r="G43" s="5"/>
    </row>
    <row r="44" spans="1:7" s="2" customFormat="1" ht="20.25">
      <c r="A44" s="5"/>
      <c r="B44" s="5"/>
      <c r="C44" s="5"/>
      <c r="D44" s="5"/>
      <c r="E44" s="5"/>
      <c r="F44" s="5"/>
      <c r="G44" s="5"/>
    </row>
    <row r="45" spans="1:7" s="2" customFormat="1" ht="59.25" customHeight="1">
      <c r="A45" s="14" t="s">
        <v>8</v>
      </c>
      <c r="B45" s="14" t="s">
        <v>9</v>
      </c>
      <c r="C45" s="14" t="s">
        <v>11</v>
      </c>
      <c r="D45" s="14" t="s">
        <v>10</v>
      </c>
      <c r="E45" s="14" t="s">
        <v>63</v>
      </c>
      <c r="F45" s="19"/>
      <c r="G45" s="20"/>
    </row>
    <row r="46" spans="1:7" s="2" customFormat="1" ht="20.25">
      <c r="A46" s="8">
        <v>1</v>
      </c>
      <c r="B46" s="8">
        <v>2</v>
      </c>
      <c r="C46" s="8">
        <v>3</v>
      </c>
      <c r="D46" s="8">
        <v>4</v>
      </c>
      <c r="E46" s="8" t="s">
        <v>12</v>
      </c>
      <c r="F46" s="21"/>
      <c r="G46" s="22"/>
    </row>
    <row r="47" spans="1:7" s="2" customFormat="1" ht="20.25">
      <c r="A47" s="7" t="s">
        <v>106</v>
      </c>
      <c r="B47" s="8" t="s">
        <v>104</v>
      </c>
      <c r="C47" s="9">
        <v>570</v>
      </c>
      <c r="D47" s="7">
        <v>23</v>
      </c>
      <c r="E47" s="9">
        <f t="shared" ref="E47:E49" si="0">C47*D47</f>
        <v>13110</v>
      </c>
      <c r="F47" s="23"/>
      <c r="G47" s="24"/>
    </row>
    <row r="48" spans="1:7" s="2" customFormat="1" ht="20.25">
      <c r="A48" s="7" t="s">
        <v>122</v>
      </c>
      <c r="B48" s="8" t="s">
        <v>104</v>
      </c>
      <c r="C48" s="9">
        <v>30000</v>
      </c>
      <c r="D48" s="7">
        <v>1</v>
      </c>
      <c r="E48" s="9">
        <f t="shared" si="0"/>
        <v>30000</v>
      </c>
      <c r="F48" s="23"/>
      <c r="G48" s="24"/>
    </row>
    <row r="49" spans="1:7" s="2" customFormat="1" ht="20.25">
      <c r="A49" s="7" t="s">
        <v>103</v>
      </c>
      <c r="B49" s="8" t="s">
        <v>108</v>
      </c>
      <c r="C49" s="9">
        <v>280</v>
      </c>
      <c r="D49" s="7">
        <v>5</v>
      </c>
      <c r="E49" s="9">
        <f t="shared" si="0"/>
        <v>1400</v>
      </c>
      <c r="F49" s="23"/>
      <c r="G49" s="24"/>
    </row>
    <row r="50" spans="1:7" s="2" customFormat="1" ht="20.25">
      <c r="A50" s="51" t="s">
        <v>41</v>
      </c>
      <c r="B50" s="52" t="s">
        <v>14</v>
      </c>
      <c r="C50" s="52" t="s">
        <v>14</v>
      </c>
      <c r="D50" s="52" t="s">
        <v>14</v>
      </c>
      <c r="E50" s="36">
        <f>SUM(E47:E49)</f>
        <v>44510</v>
      </c>
      <c r="F50" s="23"/>
      <c r="G50" s="24"/>
    </row>
    <row r="51" spans="1:7" s="2" customFormat="1" ht="20.25">
      <c r="A51" s="51" t="s">
        <v>42</v>
      </c>
      <c r="B51" s="52" t="s">
        <v>14</v>
      </c>
      <c r="C51" s="52" t="s">
        <v>14</v>
      </c>
      <c r="D51" s="52" t="s">
        <v>14</v>
      </c>
      <c r="E51" s="36">
        <f>E50/8</f>
        <v>5563.75</v>
      </c>
      <c r="F51" s="23"/>
      <c r="G51" s="24"/>
    </row>
    <row r="52" spans="1:7" s="2" customFormat="1" ht="20.25">
      <c r="A52" s="24"/>
      <c r="B52" s="22"/>
      <c r="C52" s="22"/>
      <c r="D52" s="22"/>
      <c r="E52" s="25"/>
      <c r="F52" s="25"/>
      <c r="G52" s="5"/>
    </row>
    <row r="53" spans="1:7" s="2" customFormat="1" ht="20.25">
      <c r="A53" s="5"/>
      <c r="B53" s="5"/>
      <c r="C53" s="5"/>
      <c r="D53" s="5"/>
      <c r="E53" s="5"/>
      <c r="F53" s="5"/>
      <c r="G53" s="5"/>
    </row>
    <row r="54" spans="1:7" s="2" customFormat="1" ht="20.25">
      <c r="A54" s="5" t="s">
        <v>66</v>
      </c>
      <c r="B54" s="5"/>
      <c r="C54" s="5"/>
      <c r="D54" s="5"/>
      <c r="E54" s="5"/>
      <c r="F54" s="5"/>
      <c r="G54" s="5"/>
    </row>
    <row r="55" spans="1:7" s="2" customFormat="1" ht="20.25">
      <c r="A55" s="5"/>
      <c r="B55" s="5"/>
      <c r="C55" s="5"/>
      <c r="D55" s="5"/>
      <c r="E55" s="5"/>
      <c r="F55" s="5"/>
      <c r="G55" s="5"/>
    </row>
    <row r="56" spans="1:7" s="2" customFormat="1" ht="20.25">
      <c r="A56" s="5"/>
      <c r="B56" s="5"/>
      <c r="C56" s="5"/>
      <c r="D56" s="5"/>
      <c r="E56" s="5"/>
      <c r="F56" s="5"/>
      <c r="G56" s="5"/>
    </row>
    <row r="57" spans="1:7" s="2" customFormat="1" ht="19.5" customHeight="1">
      <c r="A57" s="73" t="s">
        <v>91</v>
      </c>
      <c r="B57" s="73"/>
      <c r="C57" s="26"/>
      <c r="D57" s="26"/>
      <c r="E57" s="26"/>
      <c r="F57" s="26"/>
      <c r="G57" s="26"/>
    </row>
    <row r="58" spans="1:7" s="2" customFormat="1" ht="20.25">
      <c r="A58" s="27" t="s">
        <v>67</v>
      </c>
      <c r="B58" s="28"/>
      <c r="C58" s="28"/>
      <c r="D58" s="28"/>
      <c r="E58" s="28"/>
      <c r="F58" s="28"/>
      <c r="G58" s="28"/>
    </row>
    <row r="59" spans="1:7" s="2" customFormat="1" ht="20.25">
      <c r="A59" s="5" t="s">
        <v>68</v>
      </c>
      <c r="B59" s="5"/>
      <c r="C59" s="5"/>
      <c r="D59" s="5"/>
      <c r="E59" s="5"/>
      <c r="F59" s="5"/>
      <c r="G59" s="5"/>
    </row>
    <row r="60" spans="1:7" s="2" customFormat="1" ht="20.25">
      <c r="A60" s="5" t="s">
        <v>69</v>
      </c>
      <c r="B60" s="5"/>
      <c r="C60" s="5"/>
      <c r="D60" s="5"/>
      <c r="E60" s="5"/>
      <c r="F60" s="5"/>
      <c r="G60" s="5"/>
    </row>
    <row r="61" spans="1:7" s="2" customFormat="1" ht="20.25">
      <c r="A61" s="5" t="s">
        <v>70</v>
      </c>
      <c r="B61" s="5"/>
      <c r="C61" s="5"/>
      <c r="D61" s="5"/>
      <c r="E61" s="5"/>
      <c r="F61" s="5"/>
      <c r="G61" s="5"/>
    </row>
    <row r="62" spans="1:7" s="2" customFormat="1" ht="20.25">
      <c r="A62" s="5" t="s">
        <v>89</v>
      </c>
      <c r="B62" s="5"/>
      <c r="C62" s="5"/>
      <c r="D62" s="5"/>
      <c r="E62" s="5"/>
      <c r="F62" s="5"/>
      <c r="G62" s="5"/>
    </row>
    <row r="63" spans="1:7" s="2" customFormat="1" ht="20.25">
      <c r="A63" s="5"/>
      <c r="B63" s="5"/>
      <c r="C63" s="5"/>
      <c r="D63" s="5"/>
      <c r="E63" s="5"/>
      <c r="F63" s="5"/>
      <c r="G63" s="5"/>
    </row>
    <row r="64" spans="1:7" s="2" customFormat="1" ht="20.25" hidden="1">
      <c r="A64" s="7" t="s">
        <v>35</v>
      </c>
      <c r="B64" s="7">
        <v>40.700000000000003</v>
      </c>
      <c r="C64" s="5"/>
      <c r="D64" s="5"/>
      <c r="E64" s="5"/>
      <c r="F64" s="5"/>
      <c r="G64" s="5"/>
    </row>
    <row r="65" spans="1:7" s="2" customFormat="1" ht="20.25" hidden="1">
      <c r="A65" s="7" t="s">
        <v>36</v>
      </c>
      <c r="B65" s="7">
        <v>1832.9</v>
      </c>
      <c r="C65" s="5"/>
      <c r="D65" s="5"/>
      <c r="E65" s="5"/>
      <c r="F65" s="5"/>
      <c r="G65" s="5"/>
    </row>
    <row r="66" spans="1:7" s="2" customFormat="1" ht="20.25" hidden="1">
      <c r="A66" s="7" t="s">
        <v>37</v>
      </c>
      <c r="B66" s="7">
        <v>18.899999999999999</v>
      </c>
      <c r="C66" s="5"/>
      <c r="D66" s="5"/>
      <c r="E66" s="5"/>
      <c r="F66" s="5"/>
      <c r="G66" s="5"/>
    </row>
    <row r="67" spans="1:7" s="2" customFormat="1" ht="20.25" hidden="1">
      <c r="A67" s="7" t="s">
        <v>38</v>
      </c>
      <c r="B67" s="7">
        <v>10.9</v>
      </c>
      <c r="C67" s="5"/>
      <c r="D67" s="5"/>
      <c r="E67" s="5"/>
      <c r="F67" s="5"/>
      <c r="G67" s="5"/>
    </row>
    <row r="68" spans="1:7" s="2" customFormat="1" ht="20.25" hidden="1">
      <c r="A68" s="7" t="s">
        <v>39</v>
      </c>
      <c r="B68" s="7">
        <v>407.78</v>
      </c>
      <c r="C68" s="5"/>
      <c r="D68" s="5"/>
      <c r="E68" s="5"/>
      <c r="F68" s="5"/>
      <c r="G68" s="5"/>
    </row>
    <row r="69" spans="1:7" s="2" customFormat="1" ht="20.25" hidden="1">
      <c r="A69" s="29" t="s">
        <v>40</v>
      </c>
      <c r="B69" s="29">
        <f>SUM(B64:B68)</f>
        <v>2311.1800000000003</v>
      </c>
      <c r="C69" s="5"/>
      <c r="D69" s="5"/>
      <c r="E69" s="5"/>
      <c r="F69" s="5"/>
      <c r="G69" s="5"/>
    </row>
    <row r="70" spans="1:7" s="2" customFormat="1" ht="20.25">
      <c r="A70" s="5" t="s">
        <v>57</v>
      </c>
      <c r="B70" s="5"/>
      <c r="C70" s="5"/>
      <c r="D70" s="5"/>
      <c r="E70" s="5"/>
      <c r="F70" s="5"/>
      <c r="G70" s="5"/>
    </row>
    <row r="71" spans="1:7" s="2" customFormat="1" ht="20.25">
      <c r="A71" s="5"/>
      <c r="B71" s="5"/>
      <c r="C71" s="5"/>
      <c r="D71" s="5"/>
      <c r="E71" s="5"/>
      <c r="F71" s="5"/>
      <c r="G71" s="5"/>
    </row>
    <row r="72" spans="1:7" s="2" customFormat="1" ht="20.25">
      <c r="A72" s="5"/>
      <c r="B72" s="30"/>
      <c r="C72" s="5"/>
      <c r="D72" s="5"/>
      <c r="E72" s="5"/>
      <c r="F72" s="5"/>
      <c r="G72" s="5"/>
    </row>
    <row r="73" spans="1:7" s="2" customFormat="1" ht="20.25">
      <c r="A73" s="68" t="s">
        <v>22</v>
      </c>
      <c r="B73" s="70"/>
      <c r="C73" s="31"/>
      <c r="D73" s="5"/>
      <c r="E73" s="5"/>
      <c r="F73" s="5"/>
      <c r="G73" s="5"/>
    </row>
    <row r="74" spans="1:7" s="2" customFormat="1" ht="33" customHeight="1">
      <c r="A74" s="61" t="s">
        <v>23</v>
      </c>
      <c r="B74" s="64"/>
      <c r="C74" s="9">
        <v>5396020</v>
      </c>
      <c r="D74" s="5"/>
      <c r="F74" s="25"/>
      <c r="G74" s="5"/>
    </row>
    <row r="75" spans="1:7" s="2" customFormat="1" ht="38.25" customHeight="1">
      <c r="A75" s="61" t="s">
        <v>24</v>
      </c>
      <c r="B75" s="64"/>
      <c r="C75" s="32">
        <v>1000897.15</v>
      </c>
      <c r="D75" s="5"/>
      <c r="F75" s="56"/>
      <c r="G75" s="5"/>
    </row>
    <row r="76" spans="1:7" s="2" customFormat="1" ht="42.75" customHeight="1">
      <c r="A76" s="61" t="s">
        <v>25</v>
      </c>
      <c r="B76" s="64"/>
      <c r="C76" s="32">
        <v>533978.53</v>
      </c>
      <c r="D76" s="5"/>
      <c r="F76" s="56"/>
      <c r="G76" s="5"/>
    </row>
    <row r="77" spans="1:7" s="2" customFormat="1" ht="31.5" hidden="1" customHeight="1">
      <c r="A77" s="61" t="s">
        <v>26</v>
      </c>
      <c r="B77" s="64"/>
      <c r="C77" s="32">
        <v>5978.9</v>
      </c>
      <c r="D77" s="5"/>
      <c r="E77" s="5"/>
      <c r="F77" s="5"/>
      <c r="G77" s="5"/>
    </row>
    <row r="78" spans="1:7" s="2" customFormat="1" ht="54" hidden="1" customHeight="1">
      <c r="A78" s="61" t="s">
        <v>81</v>
      </c>
      <c r="B78" s="64"/>
      <c r="C78" s="32">
        <v>49</v>
      </c>
      <c r="D78" s="5"/>
      <c r="E78" s="5"/>
      <c r="F78" s="5"/>
      <c r="G78" s="5"/>
    </row>
    <row r="79" spans="1:7" s="2" customFormat="1" ht="40.5" customHeight="1">
      <c r="A79" s="61" t="s">
        <v>136</v>
      </c>
      <c r="B79" s="64"/>
      <c r="C79" s="9">
        <v>1578</v>
      </c>
      <c r="D79" s="5"/>
      <c r="E79" s="5"/>
      <c r="F79" s="5"/>
      <c r="G79" s="5"/>
    </row>
    <row r="80" spans="1:7" s="2" customFormat="1" ht="36.75" customHeight="1">
      <c r="A80" s="61" t="s">
        <v>84</v>
      </c>
      <c r="B80" s="64"/>
      <c r="C80" s="9">
        <v>23</v>
      </c>
      <c r="D80" s="5"/>
      <c r="E80" s="5"/>
      <c r="F80" s="5"/>
      <c r="G80" s="5"/>
    </row>
    <row r="81" spans="1:7" s="2" customFormat="1" ht="31.5" customHeight="1">
      <c r="A81" s="61" t="s">
        <v>26</v>
      </c>
      <c r="B81" s="64"/>
      <c r="C81" s="49">
        <v>11592</v>
      </c>
      <c r="D81" s="5"/>
      <c r="E81" s="5"/>
      <c r="F81" s="5"/>
      <c r="G81" s="5"/>
    </row>
    <row r="82" spans="1:7" s="2" customFormat="1" ht="47.25" customHeight="1">
      <c r="A82" s="61" t="s">
        <v>90</v>
      </c>
      <c r="B82" s="64"/>
      <c r="C82" s="32">
        <v>49.7</v>
      </c>
      <c r="D82" s="5"/>
      <c r="E82" s="5"/>
      <c r="F82" s="5"/>
      <c r="G82" s="5"/>
    </row>
    <row r="83" spans="1:7" s="2" customFormat="1" ht="80.25" customHeight="1">
      <c r="A83" s="61" t="s">
        <v>94</v>
      </c>
      <c r="B83" s="64"/>
      <c r="C83" s="9">
        <f>(C74+C75+C76)/12/C79*C80/C81*C82</f>
        <v>36.093331432192656</v>
      </c>
      <c r="D83" s="5"/>
      <c r="E83" s="5"/>
      <c r="F83" s="5"/>
      <c r="G83" s="5"/>
    </row>
    <row r="84" spans="1:7" s="2" customFormat="1" ht="29.25" customHeight="1">
      <c r="A84" s="38"/>
      <c r="B84" s="38"/>
      <c r="C84" s="25"/>
      <c r="D84" s="5"/>
      <c r="E84" s="5"/>
      <c r="F84" s="5"/>
      <c r="G84" s="5"/>
    </row>
    <row r="85" spans="1:7" s="2" customFormat="1" ht="21.75" customHeight="1">
      <c r="A85" s="38"/>
      <c r="B85" s="38"/>
      <c r="C85" s="25"/>
      <c r="D85" s="5"/>
      <c r="E85" s="5"/>
      <c r="F85" s="5"/>
      <c r="G85" s="5"/>
    </row>
    <row r="86" spans="1:7" s="2" customFormat="1" ht="20.25">
      <c r="A86" s="5"/>
      <c r="B86" s="5"/>
      <c r="C86" s="5"/>
      <c r="D86" s="5"/>
      <c r="E86" s="5"/>
      <c r="F86" s="5"/>
      <c r="G86" s="5"/>
    </row>
    <row r="87" spans="1:7" s="2" customFormat="1" ht="20.25">
      <c r="A87" s="5" t="s">
        <v>83</v>
      </c>
      <c r="B87" s="5"/>
      <c r="C87" s="5"/>
      <c r="D87" s="5"/>
      <c r="E87" s="5"/>
      <c r="F87" s="5"/>
      <c r="G87" s="5"/>
    </row>
    <row r="88" spans="1:7" s="2" customFormat="1" ht="20.25">
      <c r="A88" s="5"/>
      <c r="B88" s="5"/>
      <c r="C88" s="5"/>
      <c r="D88" s="5"/>
      <c r="E88" s="5"/>
      <c r="F88" s="5"/>
      <c r="G88" s="5"/>
    </row>
    <row r="89" spans="1:7" s="2" customFormat="1" ht="81">
      <c r="A89" s="14" t="s">
        <v>27</v>
      </c>
      <c r="B89" s="14" t="s">
        <v>28</v>
      </c>
      <c r="C89" s="14" t="s">
        <v>11</v>
      </c>
      <c r="D89" s="14" t="s">
        <v>71</v>
      </c>
      <c r="E89" s="5"/>
      <c r="F89" s="5"/>
      <c r="G89" s="5"/>
    </row>
    <row r="90" spans="1:7" s="2" customFormat="1" ht="20.25">
      <c r="A90" s="8">
        <v>1</v>
      </c>
      <c r="B90" s="8">
        <v>2</v>
      </c>
      <c r="C90" s="8">
        <v>3</v>
      </c>
      <c r="D90" s="8" t="s">
        <v>29</v>
      </c>
      <c r="E90" s="5"/>
      <c r="F90" s="5"/>
      <c r="G90" s="5"/>
    </row>
    <row r="91" spans="1:7" s="2" customFormat="1" ht="20.25">
      <c r="A91" s="53" t="s">
        <v>100</v>
      </c>
      <c r="B91" s="17">
        <v>11</v>
      </c>
      <c r="C91" s="17">
        <v>100</v>
      </c>
      <c r="D91" s="33">
        <f t="shared" ref="D91:D93" si="1">B91*C91</f>
        <v>1100</v>
      </c>
      <c r="E91" s="5"/>
      <c r="F91" s="5"/>
      <c r="G91" s="5"/>
    </row>
    <row r="92" spans="1:7" s="2" customFormat="1" ht="20.25">
      <c r="A92" s="53" t="s">
        <v>128</v>
      </c>
      <c r="B92" s="17">
        <v>5</v>
      </c>
      <c r="C92" s="17">
        <v>90</v>
      </c>
      <c r="D92" s="33">
        <f t="shared" si="1"/>
        <v>450</v>
      </c>
      <c r="E92" s="5"/>
      <c r="F92" s="5"/>
      <c r="G92" s="5"/>
    </row>
    <row r="93" spans="1:7" s="2" customFormat="1" ht="20.25">
      <c r="A93" s="7" t="s">
        <v>77</v>
      </c>
      <c r="B93" s="7">
        <v>23</v>
      </c>
      <c r="C93" s="31">
        <v>15</v>
      </c>
      <c r="D93" s="33">
        <f t="shared" si="1"/>
        <v>345</v>
      </c>
      <c r="E93" s="5"/>
      <c r="F93" s="5"/>
      <c r="G93" s="5"/>
    </row>
    <row r="94" spans="1:7" s="2" customFormat="1" ht="20.25">
      <c r="A94" s="29" t="s">
        <v>41</v>
      </c>
      <c r="B94" s="34" t="s">
        <v>14</v>
      </c>
      <c r="C94" s="34" t="s">
        <v>14</v>
      </c>
      <c r="D94" s="35">
        <f>SUM(D91:D93)</f>
        <v>1895</v>
      </c>
      <c r="E94" s="5"/>
      <c r="F94" s="5"/>
      <c r="G94" s="5"/>
    </row>
    <row r="95" spans="1:7" s="2" customFormat="1" ht="20.25">
      <c r="A95" s="7" t="s">
        <v>42</v>
      </c>
      <c r="B95" s="34" t="s">
        <v>14</v>
      </c>
      <c r="C95" s="34" t="s">
        <v>14</v>
      </c>
      <c r="D95" s="33">
        <f>D94/8</f>
        <v>236.875</v>
      </c>
      <c r="E95" s="5"/>
      <c r="F95" s="5"/>
      <c r="G95" s="5"/>
    </row>
    <row r="96" spans="1:7" s="2" customFormat="1" ht="20.25">
      <c r="A96" s="5"/>
      <c r="B96" s="5"/>
      <c r="C96" s="5"/>
      <c r="D96" s="5"/>
      <c r="E96" s="5"/>
      <c r="F96" s="5"/>
      <c r="G96" s="5"/>
    </row>
    <row r="97" spans="1:20" s="2" customFormat="1" ht="20.25">
      <c r="A97" s="5"/>
      <c r="B97" s="5"/>
      <c r="C97" s="5"/>
      <c r="D97" s="5"/>
      <c r="E97" s="5"/>
      <c r="F97" s="5"/>
      <c r="G97" s="5"/>
    </row>
    <row r="98" spans="1:20" s="2" customFormat="1" ht="20.25">
      <c r="A98" s="5"/>
      <c r="B98" s="5"/>
      <c r="C98" s="5"/>
      <c r="D98" s="5"/>
      <c r="E98" s="5"/>
      <c r="F98" s="5"/>
      <c r="G98" s="5"/>
    </row>
    <row r="99" spans="1:20" s="2" customFormat="1" ht="20.25">
      <c r="A99" s="65" t="s">
        <v>55</v>
      </c>
      <c r="B99" s="65"/>
      <c r="C99" s="65"/>
      <c r="D99" s="65"/>
      <c r="E99" s="5"/>
      <c r="F99" s="5"/>
      <c r="G99" s="5"/>
    </row>
    <row r="100" spans="1:20" s="2" customFormat="1" ht="20.25">
      <c r="A100" s="66" t="s">
        <v>117</v>
      </c>
      <c r="B100" s="66"/>
      <c r="C100" s="66"/>
      <c r="D100" s="66"/>
      <c r="E100" s="5"/>
      <c r="F100" s="5"/>
      <c r="G100" s="5"/>
    </row>
    <row r="101" spans="1:20" s="2" customFormat="1" ht="18" customHeight="1">
      <c r="A101" s="67" t="s">
        <v>56</v>
      </c>
      <c r="B101" s="67"/>
      <c r="C101" s="67"/>
      <c r="D101" s="67"/>
      <c r="E101" s="5"/>
      <c r="F101" s="5"/>
      <c r="G101" s="5"/>
    </row>
    <row r="102" spans="1:20" s="2" customFormat="1" ht="20.25">
      <c r="A102" s="5"/>
      <c r="B102" s="5"/>
      <c r="C102" s="5"/>
      <c r="D102" s="5"/>
      <c r="E102" s="5"/>
      <c r="F102" s="5"/>
      <c r="G102" s="5"/>
    </row>
    <row r="103" spans="1:20" s="2" customFormat="1" ht="20.25">
      <c r="A103" s="68" t="s">
        <v>43</v>
      </c>
      <c r="B103" s="69"/>
      <c r="C103" s="70"/>
      <c r="D103" s="7" t="s">
        <v>50</v>
      </c>
      <c r="E103" s="5"/>
      <c r="F103" s="5"/>
      <c r="G103" s="5"/>
    </row>
    <row r="104" spans="1:20" s="2" customFormat="1" ht="21">
      <c r="A104" s="71" t="s">
        <v>44</v>
      </c>
      <c r="B104" s="58"/>
      <c r="C104" s="59"/>
      <c r="D104" s="11">
        <f>SUM(D105:D108)</f>
        <v>10011.063733333332</v>
      </c>
      <c r="E104" s="5"/>
      <c r="F104" s="5"/>
      <c r="G104" s="5"/>
    </row>
    <row r="105" spans="1:20" s="2" customFormat="1" ht="21" customHeight="1">
      <c r="A105" s="61" t="s">
        <v>46</v>
      </c>
      <c r="B105" s="58"/>
      <c r="C105" s="59"/>
      <c r="D105" s="9">
        <f>E39</f>
        <v>3415.7555555555555</v>
      </c>
      <c r="E105" s="5"/>
      <c r="F105" s="5"/>
      <c r="G105" s="5"/>
    </row>
    <row r="106" spans="1:20" s="2" customFormat="1" ht="22.5" customHeight="1">
      <c r="A106" s="61" t="s">
        <v>47</v>
      </c>
      <c r="B106" s="58"/>
      <c r="C106" s="59"/>
      <c r="D106" s="9">
        <f>F39</f>
        <v>1031.5581777777777</v>
      </c>
      <c r="E106" s="5"/>
      <c r="F106" s="5"/>
      <c r="G106" s="5"/>
    </row>
    <row r="107" spans="1:20" s="2" customFormat="1" ht="22.5" customHeight="1">
      <c r="A107" s="61" t="s">
        <v>48</v>
      </c>
      <c r="B107" s="58"/>
      <c r="C107" s="59"/>
      <c r="D107" s="9">
        <v>0</v>
      </c>
      <c r="E107" s="5"/>
      <c r="F107" s="5"/>
      <c r="G107" s="5"/>
    </row>
    <row r="108" spans="1:20" s="2" customFormat="1" ht="39" customHeight="1">
      <c r="A108" s="61" t="s">
        <v>73</v>
      </c>
      <c r="B108" s="58"/>
      <c r="C108" s="59"/>
      <c r="D108" s="9">
        <f>E51</f>
        <v>5563.75</v>
      </c>
      <c r="E108" s="5"/>
      <c r="F108" s="5"/>
      <c r="G108" s="5"/>
      <c r="P108" s="2">
        <v>11592</v>
      </c>
      <c r="Q108" s="2">
        <v>49.7</v>
      </c>
      <c r="T108" s="2" t="s">
        <v>102</v>
      </c>
    </row>
    <row r="109" spans="1:20" s="2" customFormat="1" ht="21">
      <c r="A109" s="60" t="s">
        <v>45</v>
      </c>
      <c r="B109" s="58"/>
      <c r="C109" s="59"/>
      <c r="D109" s="11">
        <f>SUM(D110:D114)*D115</f>
        <v>1490.9859890037685</v>
      </c>
      <c r="E109" s="5"/>
      <c r="F109" s="5"/>
      <c r="G109" s="5"/>
      <c r="O109" s="2" t="s">
        <v>99</v>
      </c>
      <c r="P109" s="2">
        <v>1578</v>
      </c>
      <c r="Q109" s="2">
        <v>23</v>
      </c>
      <c r="R109" s="2">
        <v>1.302</v>
      </c>
      <c r="T109" s="2" t="s">
        <v>101</v>
      </c>
    </row>
    <row r="110" spans="1:20" s="2" customFormat="1" ht="40.5" customHeight="1">
      <c r="A110" s="61" t="s">
        <v>72</v>
      </c>
      <c r="B110" s="58"/>
      <c r="C110" s="59"/>
      <c r="D110" s="9">
        <f>R111</f>
        <v>9.7406101901140669</v>
      </c>
      <c r="E110" s="5"/>
      <c r="F110" s="5"/>
      <c r="G110" s="5"/>
      <c r="I110" s="46"/>
      <c r="L110" s="2" t="s">
        <v>98</v>
      </c>
      <c r="M110" s="2" t="s">
        <v>137</v>
      </c>
      <c r="O110" s="50">
        <v>3863.06</v>
      </c>
      <c r="R110" s="2">
        <f>O110/P109*Q109*R109</f>
        <v>73.310009353612173</v>
      </c>
    </row>
    <row r="111" spans="1:20" s="2" customFormat="1" ht="42" customHeight="1">
      <c r="A111" s="61" t="s">
        <v>92</v>
      </c>
      <c r="B111" s="58"/>
      <c r="C111" s="59"/>
      <c r="D111" s="9">
        <f>C83</f>
        <v>36.093331432192656</v>
      </c>
      <c r="E111" s="5"/>
      <c r="F111" s="5"/>
      <c r="G111" s="5"/>
      <c r="I111" s="46"/>
      <c r="L111" s="2" t="s">
        <v>82</v>
      </c>
      <c r="O111" s="50">
        <v>513.28</v>
      </c>
      <c r="R111" s="2">
        <f>O111/P109*Q109*R109</f>
        <v>9.7406101901140669</v>
      </c>
    </row>
    <row r="112" spans="1:20" s="2" customFormat="1" ht="39.75" customHeight="1">
      <c r="A112" s="61" t="s">
        <v>49</v>
      </c>
      <c r="B112" s="58"/>
      <c r="C112" s="59"/>
      <c r="D112" s="36">
        <f>R113</f>
        <v>13.273673593507956</v>
      </c>
      <c r="E112" s="5"/>
      <c r="F112" s="5"/>
      <c r="G112" s="5"/>
      <c r="I112" s="46"/>
      <c r="O112" s="48"/>
    </row>
    <row r="113" spans="1:18" s="2" customFormat="1" ht="39.75" customHeight="1">
      <c r="A113" s="61" t="s">
        <v>88</v>
      </c>
      <c r="B113" s="58"/>
      <c r="C113" s="59"/>
      <c r="D113" s="36">
        <f>R110</f>
        <v>73.310009353612173</v>
      </c>
      <c r="E113" s="5"/>
      <c r="F113" s="5"/>
      <c r="G113" s="5"/>
      <c r="N113" s="2" t="s">
        <v>97</v>
      </c>
      <c r="O113" s="54">
        <v>212408.69</v>
      </c>
      <c r="R113" s="2">
        <f>O113/P109*Q109/P108*Q108</f>
        <v>13.273673593507956</v>
      </c>
    </row>
    <row r="114" spans="1:18" s="2" customFormat="1" ht="39" customHeight="1">
      <c r="A114" s="61" t="s">
        <v>74</v>
      </c>
      <c r="B114" s="58"/>
      <c r="C114" s="59"/>
      <c r="D114" s="9">
        <f>D95</f>
        <v>236.875</v>
      </c>
      <c r="E114" s="5"/>
      <c r="F114" s="5"/>
      <c r="G114" s="5"/>
    </row>
    <row r="115" spans="1:18" s="2" customFormat="1" ht="41.25" customHeight="1">
      <c r="A115" s="62" t="s">
        <v>87</v>
      </c>
      <c r="B115" s="58"/>
      <c r="C115" s="59"/>
      <c r="D115" s="9">
        <f>(D110+D111+D112+D114)/D113</f>
        <v>4.0374106868290944</v>
      </c>
      <c r="E115" s="5"/>
      <c r="F115" s="5"/>
      <c r="G115" s="5"/>
    </row>
    <row r="116" spans="1:18" s="2" customFormat="1" ht="24" customHeight="1">
      <c r="A116" s="60" t="s">
        <v>51</v>
      </c>
      <c r="B116" s="58"/>
      <c r="C116" s="59"/>
      <c r="D116" s="11">
        <f>D104+D109</f>
        <v>11502.0497223371</v>
      </c>
      <c r="E116" s="5"/>
      <c r="F116" s="5"/>
      <c r="G116" s="12"/>
    </row>
    <row r="117" spans="1:18" s="2" customFormat="1" ht="21">
      <c r="A117" s="63" t="s">
        <v>115</v>
      </c>
      <c r="B117" s="58"/>
      <c r="C117" s="59"/>
      <c r="D117" s="9">
        <f>D116*8</f>
        <v>92016.397778696803</v>
      </c>
      <c r="E117" s="5"/>
      <c r="F117" s="5"/>
      <c r="G117" s="5"/>
      <c r="O117" s="2" t="s">
        <v>110</v>
      </c>
    </row>
    <row r="118" spans="1:18" s="2" customFormat="1" ht="22.5" customHeight="1">
      <c r="A118" s="57" t="s">
        <v>116</v>
      </c>
      <c r="B118" s="58"/>
      <c r="C118" s="59"/>
      <c r="D118" s="9">
        <f>D117/23</f>
        <v>4000.712946899861</v>
      </c>
      <c r="E118" s="5"/>
      <c r="F118" s="5"/>
      <c r="G118" s="5"/>
      <c r="O118" s="2" t="s">
        <v>109</v>
      </c>
    </row>
    <row r="119" spans="1:18" s="2" customFormat="1" ht="21" customHeight="1">
      <c r="A119" s="57" t="s">
        <v>52</v>
      </c>
      <c r="B119" s="58"/>
      <c r="C119" s="59"/>
      <c r="D119" s="37">
        <f>ROUND(D116/23,2)</f>
        <v>500.09</v>
      </c>
      <c r="E119" s="5"/>
      <c r="F119" s="5"/>
      <c r="G119" s="5"/>
      <c r="O119" s="2" t="s">
        <v>109</v>
      </c>
    </row>
    <row r="120" spans="1:18" s="2" customFormat="1" ht="21" customHeight="1">
      <c r="A120" s="57" t="s">
        <v>53</v>
      </c>
      <c r="B120" s="58"/>
      <c r="C120" s="59"/>
      <c r="D120" s="55">
        <f>ROUND(D119/8,2)</f>
        <v>62.51</v>
      </c>
      <c r="E120" s="5"/>
      <c r="F120" s="5"/>
      <c r="G120" s="5"/>
      <c r="O120" s="2" t="s">
        <v>111</v>
      </c>
    </row>
    <row r="121" spans="1:18" s="2" customFormat="1" ht="20.25">
      <c r="A121" s="5"/>
      <c r="B121" s="5"/>
      <c r="C121" s="5"/>
      <c r="D121" s="5"/>
      <c r="E121" s="5"/>
      <c r="F121" s="5"/>
      <c r="G121" s="5"/>
    </row>
    <row r="122" spans="1:18" s="2" customFormat="1" ht="20.25">
      <c r="A122" s="5"/>
      <c r="B122" s="5"/>
      <c r="C122" s="5"/>
      <c r="D122" s="5"/>
      <c r="E122" s="5"/>
      <c r="F122" s="5"/>
      <c r="G122" s="5"/>
    </row>
    <row r="123" spans="1:18" s="2" customFormat="1" ht="20.25">
      <c r="A123" s="5"/>
      <c r="B123" s="5"/>
      <c r="C123" s="5"/>
      <c r="D123" s="5"/>
      <c r="E123" s="5"/>
      <c r="F123" s="5"/>
      <c r="G123" s="5"/>
    </row>
    <row r="124" spans="1:18" s="2" customFormat="1" ht="20.25">
      <c r="A124" s="5"/>
      <c r="B124" s="5"/>
      <c r="C124" s="5"/>
      <c r="D124" s="5"/>
      <c r="E124" s="5"/>
      <c r="F124" s="5"/>
      <c r="G124" s="5"/>
    </row>
    <row r="125" spans="1:18" s="2" customFormat="1" ht="20.25">
      <c r="A125" s="5" t="s">
        <v>95</v>
      </c>
      <c r="B125" s="5"/>
      <c r="C125" s="5"/>
      <c r="E125" s="5" t="s">
        <v>96</v>
      </c>
      <c r="F125" s="5"/>
      <c r="G125" s="5"/>
    </row>
    <row r="126" spans="1:18" s="2" customFormat="1" ht="20.25">
      <c r="A126" s="5"/>
      <c r="B126" s="5"/>
      <c r="C126" s="5"/>
      <c r="D126" s="5"/>
      <c r="E126" s="5"/>
      <c r="F126" s="5"/>
      <c r="G126" s="5"/>
    </row>
    <row r="127" spans="1:18" s="2" customFormat="1" ht="20.25">
      <c r="B127" s="5"/>
      <c r="C127" s="5"/>
      <c r="D127" s="5"/>
      <c r="E127" s="5"/>
      <c r="F127" s="5"/>
      <c r="G127" s="5"/>
    </row>
    <row r="128" spans="1:18" s="2" customFormat="1" ht="20.25">
      <c r="A128" s="41" t="s">
        <v>54</v>
      </c>
      <c r="B128" s="5"/>
      <c r="C128" s="5"/>
      <c r="D128" s="5"/>
      <c r="E128" s="5"/>
      <c r="F128" s="5"/>
      <c r="G128" s="5"/>
    </row>
    <row r="129" spans="1:1" s="2" customFormat="1">
      <c r="A129" s="41" t="s">
        <v>105</v>
      </c>
    </row>
    <row r="130" spans="1:1" s="2" customFormat="1"/>
    <row r="131" spans="1:1" s="2" customFormat="1"/>
    <row r="132" spans="1:1" s="2" customFormat="1"/>
    <row r="133" spans="1:1" s="2" customFormat="1"/>
    <row r="134" spans="1:1" s="2" customFormat="1"/>
    <row r="135" spans="1:1" s="2" customFormat="1"/>
    <row r="136" spans="1:1" s="2" customFormat="1"/>
    <row r="137" spans="1:1" s="2" customFormat="1"/>
    <row r="138" spans="1:1" s="2" customFormat="1"/>
    <row r="139" spans="1:1" s="2" customFormat="1"/>
    <row r="140" spans="1:1" s="2" customFormat="1"/>
    <row r="141" spans="1:1" s="2" customFormat="1"/>
    <row r="142" spans="1:1" s="2" customFormat="1"/>
    <row r="143" spans="1:1" s="2" customFormat="1"/>
    <row r="144" spans="1:1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</sheetData>
  <mergeCells count="36">
    <mergeCell ref="A120:C120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08:C108"/>
    <mergeCell ref="A81:B81"/>
    <mergeCell ref="A82:B82"/>
    <mergeCell ref="A83:B83"/>
    <mergeCell ref="A99:D99"/>
    <mergeCell ref="A100:D100"/>
    <mergeCell ref="A101:D101"/>
    <mergeCell ref="A103:C103"/>
    <mergeCell ref="A104:C104"/>
    <mergeCell ref="A105:C105"/>
    <mergeCell ref="A106:C106"/>
    <mergeCell ref="A107:C107"/>
    <mergeCell ref="A80:B80"/>
    <mergeCell ref="A1:F1"/>
    <mergeCell ref="A2:F2"/>
    <mergeCell ref="A4:G4"/>
    <mergeCell ref="A57:B57"/>
    <mergeCell ref="A73:B73"/>
    <mergeCell ref="A74:B74"/>
    <mergeCell ref="A75:B75"/>
    <mergeCell ref="A76:B76"/>
    <mergeCell ref="A77:B77"/>
    <mergeCell ref="A78:B78"/>
    <mergeCell ref="A79:B79"/>
  </mergeCells>
  <pageMargins left="1.1023622047244095" right="0.11811023622047245" top="0.35433070866141736" bottom="0.35433070866141736" header="0.31496062992125984" footer="0.31496062992125984"/>
  <pageSetup paperSize="9" scale="62" orientation="portrait" r:id="rId1"/>
  <rowBreaks count="2" manualBreakCount="2">
    <brk id="51" max="5" man="1"/>
    <brk id="9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23</vt:i4>
      </vt:variant>
    </vt:vector>
  </HeadingPairs>
  <TitlesOfParts>
    <vt:vector size="46" baseType="lpstr">
      <vt:lpstr>У1</vt:lpstr>
      <vt:lpstr>У2</vt:lpstr>
      <vt:lpstr>У3</vt:lpstr>
      <vt:lpstr>У4</vt:lpstr>
      <vt:lpstr>У5</vt:lpstr>
      <vt:lpstr>У6</vt:lpstr>
      <vt:lpstr>У7</vt:lpstr>
      <vt:lpstr>У8</vt:lpstr>
      <vt:lpstr>У9</vt:lpstr>
      <vt:lpstr>У10</vt:lpstr>
      <vt:lpstr>У11</vt:lpstr>
      <vt:lpstr>У12</vt:lpstr>
      <vt:lpstr>У13</vt:lpstr>
      <vt:lpstr>У14</vt:lpstr>
      <vt:lpstr>У15</vt:lpstr>
      <vt:lpstr>У16</vt:lpstr>
      <vt:lpstr>У17</vt:lpstr>
      <vt:lpstr>У18</vt:lpstr>
      <vt:lpstr>У19</vt:lpstr>
      <vt:lpstr>У20</vt:lpstr>
      <vt:lpstr>У21</vt:lpstr>
      <vt:lpstr>У22</vt:lpstr>
      <vt:lpstr>У23</vt:lpstr>
      <vt:lpstr>У1!Область_печати</vt:lpstr>
      <vt:lpstr>У10!Область_печати</vt:lpstr>
      <vt:lpstr>У11!Область_печати</vt:lpstr>
      <vt:lpstr>У12!Область_печати</vt:lpstr>
      <vt:lpstr>У13!Область_печати</vt:lpstr>
      <vt:lpstr>У14!Область_печати</vt:lpstr>
      <vt:lpstr>У15!Область_печати</vt:lpstr>
      <vt:lpstr>У16!Область_печати</vt:lpstr>
      <vt:lpstr>У17!Область_печати</vt:lpstr>
      <vt:lpstr>У18!Область_печати</vt:lpstr>
      <vt:lpstr>У19!Область_печати</vt:lpstr>
      <vt:lpstr>У2!Область_печати</vt:lpstr>
      <vt:lpstr>У20!Область_печати</vt:lpstr>
      <vt:lpstr>У21!Область_печати</vt:lpstr>
      <vt:lpstr>У22!Область_печати</vt:lpstr>
      <vt:lpstr>У23!Область_печати</vt:lpstr>
      <vt:lpstr>У3!Область_печати</vt:lpstr>
      <vt:lpstr>У4!Область_печати</vt:lpstr>
      <vt:lpstr>У5!Область_печати</vt:lpstr>
      <vt:lpstr>У6!Область_печати</vt:lpstr>
      <vt:lpstr>У7!Область_печати</vt:lpstr>
      <vt:lpstr>У8!Область_печати</vt:lpstr>
      <vt:lpstr>У9!Область_печати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2019-09-12T05:29:56Z</cp:lastPrinted>
  <dcterms:created xsi:type="dcterms:W3CDTF">2017-10-26T05:55:29Z</dcterms:created>
  <dcterms:modified xsi:type="dcterms:W3CDTF">2024-10-11T07:04:42Z</dcterms:modified>
</cp:coreProperties>
</file>